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345" windowWidth="19425" windowHeight="3195"/>
  </bookViews>
  <sheets>
    <sheet name="Comparison" sheetId="1" r:id="rId1"/>
  </sheets>
  <externalReferences>
    <externalReference r:id="rId2"/>
    <externalReference r:id="rId3"/>
  </externalReferences>
  <definedNames>
    <definedName name="_xlnm.Print_Area" localSheetId="0">Comparison!$A$1:$L$58</definedName>
    <definedName name="_xlnm.Print_Titles" localSheetId="0">Comparison!$3:$4</definedName>
  </definedNames>
  <calcPr calcId="145621"/>
</workbook>
</file>

<file path=xl/calcChain.xml><?xml version="1.0" encoding="utf-8"?>
<calcChain xmlns="http://schemas.openxmlformats.org/spreadsheetml/2006/main">
  <c r="L53" i="1" l="1"/>
  <c r="L52" i="1"/>
  <c r="L5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7" i="1"/>
  <c r="J52" i="1"/>
  <c r="J53" i="1"/>
  <c r="J5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7" i="1"/>
  <c r="I8" i="1" l="1"/>
  <c r="I7" i="1"/>
  <c r="H58" i="1"/>
  <c r="H55" i="1"/>
  <c r="H49" i="1"/>
  <c r="H53" i="1"/>
  <c r="H52" i="1"/>
  <c r="H5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8" i="1"/>
  <c r="H7" i="1"/>
  <c r="D53" i="1"/>
  <c r="D5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7" i="1"/>
  <c r="E49" i="1" l="1"/>
  <c r="E55" i="1"/>
  <c r="E58" i="1" s="1"/>
  <c r="F55" i="1"/>
  <c r="F49" i="1"/>
  <c r="K55" i="1"/>
  <c r="K49" i="1"/>
  <c r="J55" i="1"/>
  <c r="J49" i="1"/>
  <c r="J58" i="1" l="1"/>
  <c r="F58" i="1"/>
  <c r="K58" i="1"/>
  <c r="I52" i="1" l="1"/>
  <c r="I51" i="1"/>
  <c r="I47" i="1"/>
  <c r="I46" i="1"/>
  <c r="I45" i="1"/>
  <c r="I41" i="1"/>
  <c r="I39" i="1"/>
  <c r="I38" i="1"/>
  <c r="I36" i="1"/>
  <c r="I34" i="1"/>
  <c r="I33" i="1"/>
  <c r="I31" i="1"/>
  <c r="I42" i="1"/>
  <c r="I29" i="1"/>
  <c r="I25" i="1"/>
  <c r="I23" i="1"/>
  <c r="I21" i="1"/>
  <c r="I19" i="1"/>
  <c r="I16" i="1"/>
  <c r="I14" i="1"/>
  <c r="I12" i="1"/>
  <c r="I10" i="1"/>
  <c r="I53" i="1"/>
  <c r="I44" i="1"/>
  <c r="I43" i="1"/>
  <c r="I40" i="1"/>
  <c r="I37" i="1"/>
  <c r="I35" i="1"/>
  <c r="I32" i="1"/>
  <c r="I30" i="1"/>
  <c r="I28" i="1"/>
  <c r="I27" i="1"/>
  <c r="I26" i="1"/>
  <c r="I24" i="1"/>
  <c r="I22" i="1"/>
  <c r="I20" i="1"/>
  <c r="I18" i="1"/>
  <c r="I17" i="1"/>
  <c r="I15" i="1"/>
  <c r="I13" i="1"/>
  <c r="I11" i="1"/>
  <c r="I9" i="1"/>
  <c r="I55" i="1" l="1"/>
  <c r="I58" i="1" s="1"/>
  <c r="D55" i="1"/>
  <c r="D49" i="1"/>
  <c r="I49" i="1"/>
  <c r="D58" i="1" l="1"/>
  <c r="L55" i="1"/>
  <c r="L49" i="1" l="1"/>
  <c r="L58" i="1" s="1"/>
</calcChain>
</file>

<file path=xl/sharedStrings.xml><?xml version="1.0" encoding="utf-8"?>
<sst xmlns="http://schemas.openxmlformats.org/spreadsheetml/2006/main" count="109" uniqueCount="104">
  <si>
    <t>£</t>
  </si>
  <si>
    <t>%</t>
  </si>
  <si>
    <t>Bathampton Primary</t>
  </si>
  <si>
    <t>Batheaston Primary</t>
  </si>
  <si>
    <t>Bathford Primary</t>
  </si>
  <si>
    <t>Bathwick St Mary's Primary</t>
  </si>
  <si>
    <t>Bishop Sutton Primary</t>
  </si>
  <si>
    <t>Cameley Primary</t>
  </si>
  <si>
    <t>Camerton Primary</t>
  </si>
  <si>
    <t>Castle Primary</t>
  </si>
  <si>
    <t>Chandag Infants</t>
  </si>
  <si>
    <t>Chandag Junior</t>
  </si>
  <si>
    <t>Chew Magna Primary</t>
  </si>
  <si>
    <t>East Harptree Primary</t>
  </si>
  <si>
    <t>Farmborough Primary</t>
  </si>
  <si>
    <t>Farrington Gurney Primary</t>
  </si>
  <si>
    <t>Freshford Primary</t>
  </si>
  <si>
    <t>Marksbury Primary</t>
  </si>
  <si>
    <t>Midsomer Norton Primary</t>
  </si>
  <si>
    <t>Paulton Infants</t>
  </si>
  <si>
    <t>Paulton Junior</t>
  </si>
  <si>
    <t>Pensford Primary</t>
  </si>
  <si>
    <t>Shoscombe Primary</t>
  </si>
  <si>
    <t>St Andrew's Primary, Bath</t>
  </si>
  <si>
    <t>St John's Primary, Bath</t>
  </si>
  <si>
    <t>St Julian's Primary , Wellow</t>
  </si>
  <si>
    <t>St Mary's Primary, Bath</t>
  </si>
  <si>
    <t>St Mary's Primary, Timsbury</t>
  </si>
  <si>
    <t>St Mary's Primary, Writhlington</t>
  </si>
  <si>
    <t>St Saviour's Infants</t>
  </si>
  <si>
    <t>St Saviour's Junior</t>
  </si>
  <si>
    <t>St Stephen's Primary</t>
  </si>
  <si>
    <t>Stanton Drew Primary</t>
  </si>
  <si>
    <t>Swainswick Primary</t>
  </si>
  <si>
    <t>St Michael's Junior</t>
  </si>
  <si>
    <t>Twerton Infants</t>
  </si>
  <si>
    <t>Ubley Primary</t>
  </si>
  <si>
    <t>Westfield Primary</t>
  </si>
  <si>
    <t>Whitchurch Primary</t>
  </si>
  <si>
    <t>Total Primary</t>
  </si>
  <si>
    <t>Chew Valley School</t>
  </si>
  <si>
    <t>St Gregory's School</t>
  </si>
  <si>
    <t>St Marks School</t>
  </si>
  <si>
    <t>Total Secondary</t>
  </si>
  <si>
    <t>Total ALL Schools</t>
  </si>
  <si>
    <t>E2236</t>
  </si>
  <si>
    <t>E3076</t>
  </si>
  <si>
    <t>E3077</t>
  </si>
  <si>
    <t>E3420</t>
  </si>
  <si>
    <t>E2237</t>
  </si>
  <si>
    <t>E3078</t>
  </si>
  <si>
    <t>E3079</t>
  </si>
  <si>
    <t>E2260</t>
  </si>
  <si>
    <t>E2258</t>
  </si>
  <si>
    <t>E2242</t>
  </si>
  <si>
    <t>E2238</t>
  </si>
  <si>
    <t>E3086</t>
  </si>
  <si>
    <t>E3088</t>
  </si>
  <si>
    <t>E3089</t>
  </si>
  <si>
    <t>E3092</t>
  </si>
  <si>
    <t>E3096</t>
  </si>
  <si>
    <t>E2259</t>
  </si>
  <si>
    <t>E2243</t>
  </si>
  <si>
    <t>E2270</t>
  </si>
  <si>
    <t>E2246</t>
  </si>
  <si>
    <t>E3347</t>
  </si>
  <si>
    <t>E2158</t>
  </si>
  <si>
    <t>E3421</t>
  </si>
  <si>
    <t>E3424</t>
  </si>
  <si>
    <t>E3107</t>
  </si>
  <si>
    <t>E3425</t>
  </si>
  <si>
    <t>E3105</t>
  </si>
  <si>
    <t>E3109</t>
  </si>
  <si>
    <t>E3034</t>
  </si>
  <si>
    <t>E3033</t>
  </si>
  <si>
    <t>E3422</t>
  </si>
  <si>
    <t>E2248</t>
  </si>
  <si>
    <t>E3103</t>
  </si>
  <si>
    <t>E3035</t>
  </si>
  <si>
    <t>E2160</t>
  </si>
  <si>
    <t>E3106</t>
  </si>
  <si>
    <t>E2250</t>
  </si>
  <si>
    <t>E2251</t>
  </si>
  <si>
    <t>E4130</t>
  </si>
  <si>
    <t>E4608</t>
  </si>
  <si>
    <t>E4607</t>
  </si>
  <si>
    <t>n/a</t>
  </si>
  <si>
    <t>E3446</t>
  </si>
  <si>
    <t>St Nicholas Primary</t>
  </si>
  <si>
    <t>E3448</t>
  </si>
  <si>
    <t>St Keyna Primary</t>
  </si>
  <si>
    <t>E3449</t>
  </si>
  <si>
    <t>Newbridge Primary</t>
  </si>
  <si>
    <t>Balance: surplus/ (deficit) at 31.3.….</t>
  </si>
  <si>
    <t xml:space="preserve"> LA &amp; High Needs Revenue C/fwds 31/03/2015</t>
  </si>
  <si>
    <t xml:space="preserve"> LA &amp; High Needs Revenue C/fwds 31/03/2016</t>
  </si>
  <si>
    <t>Roundhill Primary</t>
  </si>
  <si>
    <t>Appendix A: LA &amp; High Needs School Revenue carry-forwards at 31 March 2017</t>
  </si>
  <si>
    <t>Maintained schools only and excludes in year academy converters during FY2016-17</t>
  </si>
  <si>
    <t xml:space="preserve"> LA &amp; High Needs Revenue C/fwds 31/03/2017</t>
  </si>
  <si>
    <t xml:space="preserve">LA &amp; High Needs Revenue c/fwds at 31 Mar 17 as a % of allocated Funds before de-delegation 2016/17 plus HNTS </t>
  </si>
  <si>
    <t>increase/ (decrease) between 2015-16 &amp; 2016-17</t>
  </si>
  <si>
    <t>FTE Pupil Numbers Oct 2016 (exc 6th form, inc Unit pupils)</t>
  </si>
  <si>
    <t>LA &amp; High Needs Excessive balance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</si>
</sst>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dd/mm/yy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2" fillId="0" borderId="2" xfId="0" applyNumberFormat="1" applyFont="1" applyBorder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2" fillId="0" borderId="3" xfId="0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0" fillId="0" borderId="1" xfId="1" applyNumberFormat="1" applyFont="1" applyFill="1" applyBorder="1"/>
    <xf numFmtId="3" fontId="2" fillId="0" borderId="6" xfId="0" applyNumberFormat="1" applyFont="1" applyBorder="1"/>
    <xf numFmtId="164" fontId="2" fillId="0" borderId="7" xfId="0" applyNumberFormat="1" applyFont="1" applyBorder="1"/>
    <xf numFmtId="0" fontId="2" fillId="0" borderId="0" xfId="0" applyFont="1" applyAlignment="1">
      <alignment horizontal="center" wrapText="1"/>
    </xf>
    <xf numFmtId="3" fontId="2" fillId="0" borderId="8" xfId="0" applyNumberFormat="1" applyFont="1" applyBorder="1" applyAlignment="1"/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0" fontId="0" fillId="0" borderId="0" xfId="0" applyFill="1"/>
    <xf numFmtId="3" fontId="2" fillId="0" borderId="8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164" fontId="2" fillId="0" borderId="4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3" fontId="2" fillId="0" borderId="2" xfId="0" applyNumberFormat="1" applyFont="1" applyFill="1" applyBorder="1"/>
    <xf numFmtId="164" fontId="2" fillId="0" borderId="6" xfId="1" applyNumberFormat="1" applyFont="1" applyBorder="1"/>
    <xf numFmtId="3" fontId="3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Alignment="1">
      <alignment horizontal="center" wrapText="1"/>
    </xf>
    <xf numFmtId="3" fontId="0" fillId="0" borderId="9" xfId="0" applyNumberFormat="1" applyFill="1" applyBorder="1"/>
    <xf numFmtId="165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3" fontId="2" fillId="3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0" xfId="0" applyNumberFormat="1" applyFont="1" applyFill="1" applyBorder="1"/>
    <xf numFmtId="3" fontId="2" fillId="0" borderId="9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5" borderId="0" xfId="0" applyFont="1" applyFill="1"/>
    <xf numFmtId="3" fontId="0" fillId="5" borderId="0" xfId="0" applyNumberFormat="1" applyFill="1"/>
    <xf numFmtId="3" fontId="0" fillId="5" borderId="0" xfId="1" applyNumberFormat="1" applyFont="1" applyFill="1"/>
    <xf numFmtId="164" fontId="0" fillId="5" borderId="0" xfId="1" applyNumberFormat="1" applyFont="1" applyFill="1"/>
    <xf numFmtId="0" fontId="0" fillId="5" borderId="0" xfId="0" applyFill="1"/>
    <xf numFmtId="14" fontId="2" fillId="6" borderId="1" xfId="0" applyNumberFormat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/>
    <xf numFmtId="2" fontId="2" fillId="6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/>
    <xf numFmtId="164" fontId="2" fillId="6" borderId="4" xfId="0" applyNumberFormat="1" applyFont="1" applyFill="1" applyBorder="1"/>
    <xf numFmtId="3" fontId="2" fillId="6" borderId="4" xfId="0" applyNumberFormat="1" applyFont="1" applyFill="1" applyBorder="1"/>
    <xf numFmtId="3" fontId="2" fillId="6" borderId="1" xfId="0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2" fillId="6" borderId="2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Schools%20Strategic%20Team\End%20Of%20Year\2016-2017\EOY%20Summary%20Reports\School%20Carry%20Forwards%2016-17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3HDLMEFD\Copy%20of%20Oct_16_Census_data_for_Finance_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  <sheetName val="Copy REV aggresso download"/>
      <sheetName val="Copy Cap agresso download"/>
      <sheetName val="1617 Rev agresso"/>
      <sheetName val="1617 Cap agresso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806103</v>
          </cell>
          <cell r="F3">
            <v>752203.57</v>
          </cell>
          <cell r="G3">
            <v>53899.43</v>
          </cell>
          <cell r="H3">
            <v>53899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6318</v>
          </cell>
          <cell r="V3">
            <v>6318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53899.43</v>
          </cell>
          <cell r="AT3">
            <v>22894</v>
          </cell>
          <cell r="AU3">
            <v>752204</v>
          </cell>
          <cell r="AV3">
            <v>828997</v>
          </cell>
          <cell r="AW3">
            <v>53899</v>
          </cell>
          <cell r="AX3">
            <v>66320</v>
          </cell>
          <cell r="AY3">
            <v>0</v>
          </cell>
          <cell r="AZ3">
            <v>6.5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778693</v>
          </cell>
          <cell r="F4">
            <v>765122.76</v>
          </cell>
          <cell r="G4">
            <v>13570.24</v>
          </cell>
          <cell r="H4">
            <v>13570</v>
          </cell>
          <cell r="I4">
            <v>17719</v>
          </cell>
          <cell r="J4">
            <v>25116.85</v>
          </cell>
          <cell r="K4">
            <v>-7397.85</v>
          </cell>
          <cell r="L4">
            <v>-7398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7632</v>
          </cell>
          <cell r="V4">
            <v>7632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6172.3899999999994</v>
          </cell>
          <cell r="AT4">
            <v>39099</v>
          </cell>
          <cell r="AU4">
            <v>790240</v>
          </cell>
          <cell r="AV4">
            <v>835511</v>
          </cell>
          <cell r="AW4">
            <v>6172</v>
          </cell>
          <cell r="AX4">
            <v>66841</v>
          </cell>
          <cell r="AY4">
            <v>0</v>
          </cell>
          <cell r="AZ4">
            <v>0.74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699993</v>
          </cell>
          <cell r="F5">
            <v>668776.16</v>
          </cell>
          <cell r="G5">
            <v>31216.84</v>
          </cell>
          <cell r="H5">
            <v>31217</v>
          </cell>
          <cell r="I5">
            <v>22514</v>
          </cell>
          <cell r="J5">
            <v>33065.33</v>
          </cell>
          <cell r="K5">
            <v>-10551.33</v>
          </cell>
          <cell r="L5">
            <v>-10551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12961</v>
          </cell>
          <cell r="V5">
            <v>0</v>
          </cell>
          <cell r="W5">
            <v>12961</v>
          </cell>
          <cell r="X5">
            <v>12961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21846</v>
          </cell>
          <cell r="AD5">
            <v>0</v>
          </cell>
          <cell r="AE5">
            <v>21846</v>
          </cell>
          <cell r="AF5">
            <v>21846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20665.510000000002</v>
          </cell>
          <cell r="AT5">
            <v>28455</v>
          </cell>
          <cell r="AU5">
            <v>701841</v>
          </cell>
          <cell r="AV5">
            <v>750962</v>
          </cell>
          <cell r="AW5">
            <v>20666</v>
          </cell>
          <cell r="AX5">
            <v>60077</v>
          </cell>
          <cell r="AY5">
            <v>0</v>
          </cell>
          <cell r="AZ5">
            <v>2.75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Bathwick St Mary</v>
          </cell>
          <cell r="E6">
            <v>829856</v>
          </cell>
          <cell r="F6">
            <v>795895.47</v>
          </cell>
          <cell r="G6">
            <v>33960.53</v>
          </cell>
          <cell r="H6">
            <v>33961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1622</v>
          </cell>
          <cell r="AD6">
            <v>0</v>
          </cell>
          <cell r="AE6">
            <v>1622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33960.53</v>
          </cell>
          <cell r="AT6">
            <v>24128</v>
          </cell>
          <cell r="AU6">
            <v>795895</v>
          </cell>
          <cell r="AV6">
            <v>853984</v>
          </cell>
          <cell r="AW6">
            <v>33961</v>
          </cell>
          <cell r="AX6">
            <v>68319</v>
          </cell>
          <cell r="AY6">
            <v>0</v>
          </cell>
          <cell r="AZ6">
            <v>3.98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560411</v>
          </cell>
          <cell r="F7">
            <v>558662.21</v>
          </cell>
          <cell r="G7">
            <v>1748.79</v>
          </cell>
          <cell r="H7">
            <v>1749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6154</v>
          </cell>
          <cell r="V7">
            <v>2097.1799999999998</v>
          </cell>
          <cell r="W7">
            <v>4056.82</v>
          </cell>
          <cell r="X7">
            <v>4057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1748.79</v>
          </cell>
          <cell r="AT7">
            <v>17077</v>
          </cell>
          <cell r="AU7">
            <v>558662</v>
          </cell>
          <cell r="AV7">
            <v>577488</v>
          </cell>
          <cell r="AW7">
            <v>1749</v>
          </cell>
          <cell r="AX7">
            <v>46199</v>
          </cell>
          <cell r="AY7">
            <v>0</v>
          </cell>
          <cell r="AZ7">
            <v>0.3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473667</v>
          </cell>
          <cell r="F8">
            <v>461096.6</v>
          </cell>
          <cell r="G8">
            <v>12570.4</v>
          </cell>
          <cell r="H8">
            <v>12570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3761</v>
          </cell>
          <cell r="V8">
            <v>3761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12570.4</v>
          </cell>
          <cell r="AT8">
            <v>13551</v>
          </cell>
          <cell r="AU8">
            <v>461097</v>
          </cell>
          <cell r="AV8">
            <v>487218</v>
          </cell>
          <cell r="AW8">
            <v>12570</v>
          </cell>
          <cell r="AX8">
            <v>38977</v>
          </cell>
          <cell r="AY8">
            <v>0</v>
          </cell>
          <cell r="AZ8">
            <v>2.58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271360</v>
          </cell>
          <cell r="F9">
            <v>241718.39999999999</v>
          </cell>
          <cell r="G9">
            <v>29641.599999999999</v>
          </cell>
          <cell r="H9">
            <v>29642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24</v>
          </cell>
          <cell r="V9">
            <v>0</v>
          </cell>
          <cell r="W9">
            <v>24</v>
          </cell>
          <cell r="X9">
            <v>24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29641.599999999999</v>
          </cell>
          <cell r="AT9">
            <v>9617</v>
          </cell>
          <cell r="AU9">
            <v>241718</v>
          </cell>
          <cell r="AV9">
            <v>280977</v>
          </cell>
          <cell r="AW9">
            <v>29642</v>
          </cell>
          <cell r="AX9">
            <v>25000</v>
          </cell>
          <cell r="AY9">
            <v>4642</v>
          </cell>
          <cell r="AZ9">
            <v>10.55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1212059</v>
          </cell>
          <cell r="F10">
            <v>1172047.18</v>
          </cell>
          <cell r="G10">
            <v>40011.82</v>
          </cell>
          <cell r="H10">
            <v>40012</v>
          </cell>
          <cell r="I10">
            <v>8690</v>
          </cell>
          <cell r="J10">
            <v>8633.23</v>
          </cell>
          <cell r="K10">
            <v>56.77</v>
          </cell>
          <cell r="L10">
            <v>57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10000</v>
          </cell>
          <cell r="V10">
            <v>9397.89</v>
          </cell>
          <cell r="W10">
            <v>602.11</v>
          </cell>
          <cell r="X10">
            <v>602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16</v>
          </cell>
          <cell r="AD10">
            <v>16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40068.589999999997</v>
          </cell>
          <cell r="AT10">
            <v>28006</v>
          </cell>
          <cell r="AU10">
            <v>1180680</v>
          </cell>
          <cell r="AV10">
            <v>1248755</v>
          </cell>
          <cell r="AW10">
            <v>40069</v>
          </cell>
          <cell r="AX10">
            <v>99900</v>
          </cell>
          <cell r="AY10">
            <v>0</v>
          </cell>
          <cell r="AZ10">
            <v>3.21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747419</v>
          </cell>
          <cell r="F11">
            <v>743992.88</v>
          </cell>
          <cell r="G11">
            <v>3426.12</v>
          </cell>
          <cell r="H11">
            <v>3426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15384</v>
          </cell>
          <cell r="V11">
            <v>17436</v>
          </cell>
          <cell r="W11">
            <v>-2052</v>
          </cell>
          <cell r="X11">
            <v>-2052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3426.12</v>
          </cell>
          <cell r="AT11">
            <v>27190</v>
          </cell>
          <cell r="AU11">
            <v>743993</v>
          </cell>
          <cell r="AV11">
            <v>774609</v>
          </cell>
          <cell r="AW11">
            <v>3426</v>
          </cell>
          <cell r="AX11">
            <v>61969</v>
          </cell>
          <cell r="AY11">
            <v>0</v>
          </cell>
          <cell r="AZ11">
            <v>0.44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925305</v>
          </cell>
          <cell r="F12">
            <v>862522.59</v>
          </cell>
          <cell r="G12">
            <v>62782.41</v>
          </cell>
          <cell r="H12">
            <v>62782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-24311.14</v>
          </cell>
          <cell r="O12">
            <v>24311.14</v>
          </cell>
          <cell r="P12">
            <v>24311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28151</v>
          </cell>
          <cell r="V12">
            <v>25514.720000000001</v>
          </cell>
          <cell r="W12">
            <v>2636.28</v>
          </cell>
          <cell r="X12">
            <v>2636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87093.55</v>
          </cell>
          <cell r="AT12">
            <v>28447</v>
          </cell>
          <cell r="AU12">
            <v>862523</v>
          </cell>
          <cell r="AV12">
            <v>953752</v>
          </cell>
          <cell r="AW12">
            <v>62782</v>
          </cell>
          <cell r="AX12">
            <v>76300</v>
          </cell>
          <cell r="AY12">
            <v>0</v>
          </cell>
          <cell r="AZ12">
            <v>6.58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482982</v>
          </cell>
          <cell r="F13">
            <v>474841.97</v>
          </cell>
          <cell r="G13">
            <v>8140.03</v>
          </cell>
          <cell r="H13">
            <v>8140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16269</v>
          </cell>
          <cell r="AL13">
            <v>16269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8140.03</v>
          </cell>
          <cell r="AT13">
            <v>14168</v>
          </cell>
          <cell r="AU13">
            <v>474842</v>
          </cell>
          <cell r="AV13">
            <v>497150</v>
          </cell>
          <cell r="AW13">
            <v>8140</v>
          </cell>
          <cell r="AX13">
            <v>39772</v>
          </cell>
          <cell r="AY13">
            <v>0</v>
          </cell>
          <cell r="AZ13">
            <v>1.64</v>
          </cell>
        </row>
        <row r="14">
          <cell r="A14">
            <v>3086</v>
          </cell>
          <cell r="B14" t="str">
            <v>CE16</v>
          </cell>
          <cell r="C14" t="str">
            <v>East Harptree Primary</v>
          </cell>
          <cell r="D14" t="str">
            <v>East Harptree Primary School</v>
          </cell>
          <cell r="E14">
            <v>422336</v>
          </cell>
          <cell r="F14">
            <v>374988.59</v>
          </cell>
          <cell r="G14">
            <v>47347.41</v>
          </cell>
          <cell r="H14">
            <v>47347</v>
          </cell>
          <cell r="I14">
            <v>3251</v>
          </cell>
          <cell r="J14">
            <v>7896.54</v>
          </cell>
          <cell r="K14">
            <v>-4645.54</v>
          </cell>
          <cell r="L14">
            <v>-4646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18792</v>
          </cell>
          <cell r="V14">
            <v>12434.98</v>
          </cell>
          <cell r="W14">
            <v>6357.02</v>
          </cell>
          <cell r="X14">
            <v>6357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-6000</v>
          </cell>
          <cell r="AE14">
            <v>6000</v>
          </cell>
          <cell r="AF14">
            <v>6000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42701.87</v>
          </cell>
          <cell r="AT14">
            <v>16846</v>
          </cell>
          <cell r="AU14">
            <v>382885</v>
          </cell>
          <cell r="AV14">
            <v>442433</v>
          </cell>
          <cell r="AW14">
            <v>42701</v>
          </cell>
          <cell r="AX14">
            <v>35395</v>
          </cell>
          <cell r="AY14">
            <v>7306</v>
          </cell>
          <cell r="AZ14">
            <v>9.65</v>
          </cell>
        </row>
        <row r="15">
          <cell r="A15">
            <v>3088</v>
          </cell>
          <cell r="B15" t="str">
            <v>CE17</v>
          </cell>
          <cell r="C15" t="str">
            <v>Farmborough Primary</v>
          </cell>
          <cell r="D15" t="str">
            <v>Farmborough Primary School</v>
          </cell>
          <cell r="E15">
            <v>486618</v>
          </cell>
          <cell r="F15">
            <v>480230.17</v>
          </cell>
          <cell r="G15">
            <v>6387.83</v>
          </cell>
          <cell r="H15">
            <v>6388</v>
          </cell>
          <cell r="I15">
            <v>12284</v>
          </cell>
          <cell r="J15">
            <v>17659.07</v>
          </cell>
          <cell r="K15">
            <v>-5375.07</v>
          </cell>
          <cell r="L15">
            <v>-5375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-13063.57</v>
          </cell>
          <cell r="AE15">
            <v>13063.57</v>
          </cell>
          <cell r="AF15">
            <v>13064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1012.7600000000002</v>
          </cell>
          <cell r="AT15">
            <v>14609</v>
          </cell>
          <cell r="AU15">
            <v>497889</v>
          </cell>
          <cell r="AV15">
            <v>513511</v>
          </cell>
          <cell r="AW15">
            <v>1013</v>
          </cell>
          <cell r="AX15">
            <v>41081</v>
          </cell>
          <cell r="AY15">
            <v>0</v>
          </cell>
          <cell r="AZ15">
            <v>0.2</v>
          </cell>
        </row>
        <row r="16">
          <cell r="A16">
            <v>3089</v>
          </cell>
          <cell r="B16" t="str">
            <v>CE18</v>
          </cell>
          <cell r="C16" t="str">
            <v>Farrington Gurney Primary</v>
          </cell>
          <cell r="D16" t="str">
            <v>Farrington Gurney Primary School</v>
          </cell>
          <cell r="E16">
            <v>393008</v>
          </cell>
          <cell r="F16">
            <v>360620.43</v>
          </cell>
          <cell r="G16">
            <v>32387.57</v>
          </cell>
          <cell r="H16">
            <v>32388</v>
          </cell>
          <cell r="I16">
            <v>9525</v>
          </cell>
          <cell r="J16">
            <v>8052.92</v>
          </cell>
          <cell r="K16">
            <v>1472.08</v>
          </cell>
          <cell r="L16">
            <v>1472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20174</v>
          </cell>
          <cell r="V16">
            <v>13378.68</v>
          </cell>
          <cell r="W16">
            <v>6795.32</v>
          </cell>
          <cell r="X16">
            <v>6795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33859.65</v>
          </cell>
          <cell r="AT16">
            <v>14522</v>
          </cell>
          <cell r="AU16">
            <v>368673</v>
          </cell>
          <cell r="AV16">
            <v>417055</v>
          </cell>
          <cell r="AW16">
            <v>33860</v>
          </cell>
          <cell r="AX16">
            <v>33364</v>
          </cell>
          <cell r="AY16">
            <v>496</v>
          </cell>
          <cell r="AZ16">
            <v>8.1199999999999992</v>
          </cell>
        </row>
        <row r="17">
          <cell r="A17">
            <v>3092</v>
          </cell>
          <cell r="B17" t="str">
            <v>CE19</v>
          </cell>
          <cell r="C17" t="str">
            <v>Freshford Primary</v>
          </cell>
          <cell r="D17" t="str">
            <v>Freshford Primary School</v>
          </cell>
          <cell r="E17">
            <v>636545</v>
          </cell>
          <cell r="F17">
            <v>585294.81000000006</v>
          </cell>
          <cell r="G17">
            <v>51250.19</v>
          </cell>
          <cell r="H17">
            <v>51250</v>
          </cell>
          <cell r="I17">
            <v>2661</v>
          </cell>
          <cell r="J17">
            <v>2661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2225</v>
          </cell>
          <cell r="V17">
            <v>2225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51250.19</v>
          </cell>
          <cell r="AT17">
            <v>17429</v>
          </cell>
          <cell r="AU17">
            <v>587956</v>
          </cell>
          <cell r="AV17">
            <v>656635</v>
          </cell>
          <cell r="AW17">
            <v>51250</v>
          </cell>
          <cell r="AX17">
            <v>52531</v>
          </cell>
          <cell r="AY17">
            <v>0</v>
          </cell>
          <cell r="AZ17">
            <v>7.8</v>
          </cell>
        </row>
        <row r="18">
          <cell r="A18">
            <v>3096</v>
          </cell>
          <cell r="B18" t="str">
            <v>CE23</v>
          </cell>
          <cell r="C18" t="str">
            <v>Marksbury Primary</v>
          </cell>
          <cell r="D18" t="str">
            <v>Marksbury Primary School</v>
          </cell>
          <cell r="E18">
            <v>497676</v>
          </cell>
          <cell r="F18">
            <v>457127</v>
          </cell>
          <cell r="G18">
            <v>40549</v>
          </cell>
          <cell r="H18">
            <v>40549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13285</v>
          </cell>
          <cell r="V18">
            <v>11505</v>
          </cell>
          <cell r="W18">
            <v>1780</v>
          </cell>
          <cell r="X18">
            <v>1780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40549</v>
          </cell>
          <cell r="AT18">
            <v>13375</v>
          </cell>
          <cell r="AU18">
            <v>457127</v>
          </cell>
          <cell r="AV18">
            <v>511051</v>
          </cell>
          <cell r="AW18">
            <v>40549</v>
          </cell>
          <cell r="AX18">
            <v>40884</v>
          </cell>
          <cell r="AY18">
            <v>0</v>
          </cell>
          <cell r="AZ18">
            <v>7.93</v>
          </cell>
        </row>
        <row r="19">
          <cell r="A19">
            <v>2259</v>
          </cell>
          <cell r="B19" t="str">
            <v>CE24</v>
          </cell>
          <cell r="C19" t="str">
            <v>Midsomer Norton Primary</v>
          </cell>
          <cell r="D19" t="str">
            <v>Midsomer Norton Primary School</v>
          </cell>
          <cell r="E19">
            <v>1077659</v>
          </cell>
          <cell r="F19">
            <v>1045381.47</v>
          </cell>
          <cell r="G19">
            <v>32277.53</v>
          </cell>
          <cell r="H19">
            <v>32278</v>
          </cell>
          <cell r="I19">
            <v>60125</v>
          </cell>
          <cell r="J19">
            <v>53361.61</v>
          </cell>
          <cell r="K19">
            <v>6763.39</v>
          </cell>
          <cell r="L19">
            <v>6763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9593</v>
          </cell>
          <cell r="V19">
            <v>8644</v>
          </cell>
          <cell r="W19">
            <v>949</v>
          </cell>
          <cell r="X19">
            <v>949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39040.92</v>
          </cell>
          <cell r="AT19">
            <v>55532</v>
          </cell>
          <cell r="AU19">
            <v>1098743</v>
          </cell>
          <cell r="AV19">
            <v>1193316</v>
          </cell>
          <cell r="AW19">
            <v>39041</v>
          </cell>
          <cell r="AX19">
            <v>95465</v>
          </cell>
          <cell r="AY19">
            <v>0</v>
          </cell>
          <cell r="AZ19">
            <v>3.27</v>
          </cell>
        </row>
        <row r="20">
          <cell r="A20">
            <v>3449</v>
          </cell>
          <cell r="B20" t="str">
            <v>CE92</v>
          </cell>
          <cell r="C20" t="str">
            <v>Newbridge Primary</v>
          </cell>
          <cell r="D20" t="str">
            <v>Tracey_Lynch@BATHNES.GOV.UK</v>
          </cell>
          <cell r="E20">
            <v>1516743</v>
          </cell>
          <cell r="F20">
            <v>1486817.09</v>
          </cell>
          <cell r="G20">
            <v>29925.91</v>
          </cell>
          <cell r="H20">
            <v>29926</v>
          </cell>
          <cell r="I20">
            <v>44099</v>
          </cell>
          <cell r="J20">
            <v>35883.97</v>
          </cell>
          <cell r="K20">
            <v>8215.0300000000007</v>
          </cell>
          <cell r="L20">
            <v>8215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26053</v>
          </cell>
          <cell r="V20">
            <v>20611.53</v>
          </cell>
          <cell r="W20">
            <v>5441.47</v>
          </cell>
          <cell r="X20">
            <v>5441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38140.94</v>
          </cell>
          <cell r="AT20">
            <v>43871</v>
          </cell>
          <cell r="AU20">
            <v>1522701</v>
          </cell>
          <cell r="AV20">
            <v>1604713</v>
          </cell>
          <cell r="AW20">
            <v>38141</v>
          </cell>
          <cell r="AX20">
            <v>128377</v>
          </cell>
          <cell r="AY20">
            <v>0</v>
          </cell>
          <cell r="AZ20">
            <v>2.38</v>
          </cell>
        </row>
        <row r="21">
          <cell r="A21">
            <v>2243</v>
          </cell>
          <cell r="B21" t="str">
            <v>CE32</v>
          </cell>
          <cell r="C21" t="str">
            <v>Paulton Infants</v>
          </cell>
          <cell r="D21" t="str">
            <v>Paulton Infant School</v>
          </cell>
          <cell r="E21">
            <v>840064</v>
          </cell>
          <cell r="F21">
            <v>850345.37</v>
          </cell>
          <cell r="G21">
            <v>-10281.370000000001</v>
          </cell>
          <cell r="H21">
            <v>-10281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5900</v>
          </cell>
          <cell r="V21">
            <v>3016.63</v>
          </cell>
          <cell r="W21">
            <v>2883.37</v>
          </cell>
          <cell r="X21">
            <v>2883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-10281.370000000001</v>
          </cell>
          <cell r="AT21">
            <v>28187</v>
          </cell>
          <cell r="AU21">
            <v>850345</v>
          </cell>
          <cell r="AV21">
            <v>868251</v>
          </cell>
          <cell r="AW21">
            <v>-10281</v>
          </cell>
          <cell r="AX21">
            <v>69460</v>
          </cell>
          <cell r="AY21">
            <v>0</v>
          </cell>
          <cell r="AZ21">
            <v>-1.18</v>
          </cell>
        </row>
        <row r="22">
          <cell r="A22">
            <v>2270</v>
          </cell>
          <cell r="B22" t="str">
            <v>CE33</v>
          </cell>
          <cell r="C22" t="str">
            <v>Paulton Juniors</v>
          </cell>
          <cell r="D22" t="str">
            <v>Paulton Junior School</v>
          </cell>
          <cell r="E22">
            <v>985386</v>
          </cell>
          <cell r="F22">
            <v>894895.47</v>
          </cell>
          <cell r="G22">
            <v>90490.53</v>
          </cell>
          <cell r="H22">
            <v>90491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7471</v>
          </cell>
          <cell r="V22">
            <v>7471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90490.53</v>
          </cell>
          <cell r="AT22">
            <v>26155</v>
          </cell>
          <cell r="AU22">
            <v>894895</v>
          </cell>
          <cell r="AV22">
            <v>1011541</v>
          </cell>
          <cell r="AW22">
            <v>90491</v>
          </cell>
          <cell r="AX22">
            <v>80923</v>
          </cell>
          <cell r="AY22">
            <v>9568</v>
          </cell>
          <cell r="AZ22">
            <v>8.9499999999999993</v>
          </cell>
        </row>
        <row r="23">
          <cell r="A23">
            <v>2246</v>
          </cell>
          <cell r="B23" t="str">
            <v>CE35</v>
          </cell>
          <cell r="C23" t="str">
            <v>Pensford Primary</v>
          </cell>
          <cell r="D23" t="str">
            <v>Pensford Primary School</v>
          </cell>
          <cell r="E23">
            <v>367889</v>
          </cell>
          <cell r="F23">
            <v>364718.87</v>
          </cell>
          <cell r="G23">
            <v>3170.13</v>
          </cell>
          <cell r="H23">
            <v>3170</v>
          </cell>
          <cell r="I23">
            <v>6024</v>
          </cell>
          <cell r="J23">
            <v>6810</v>
          </cell>
          <cell r="K23">
            <v>-786</v>
          </cell>
          <cell r="L23">
            <v>-786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12602</v>
          </cell>
          <cell r="V23">
            <v>12602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2384.13</v>
          </cell>
          <cell r="AT23">
            <v>13024</v>
          </cell>
          <cell r="AU23">
            <v>371529</v>
          </cell>
          <cell r="AV23">
            <v>386937</v>
          </cell>
          <cell r="AW23">
            <v>2384</v>
          </cell>
          <cell r="AX23">
            <v>30955</v>
          </cell>
          <cell r="AY23">
            <v>0</v>
          </cell>
          <cell r="AZ23">
            <v>0.62</v>
          </cell>
        </row>
        <row r="24">
          <cell r="A24">
            <v>3347</v>
          </cell>
          <cell r="B24" t="str">
            <v>CE55</v>
          </cell>
          <cell r="C24" t="str">
            <v>Shoscombe Primary</v>
          </cell>
          <cell r="D24" t="str">
            <v>Shoscombe Primary School</v>
          </cell>
          <cell r="E24">
            <v>494948</v>
          </cell>
          <cell r="F24">
            <v>469966.99</v>
          </cell>
          <cell r="G24">
            <v>24981.01</v>
          </cell>
          <cell r="H24">
            <v>24981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24981.01</v>
          </cell>
          <cell r="AT24">
            <v>39492</v>
          </cell>
          <cell r="AU24">
            <v>469967</v>
          </cell>
          <cell r="AV24">
            <v>534440</v>
          </cell>
          <cell r="AW24">
            <v>24981</v>
          </cell>
          <cell r="AX24">
            <v>42755</v>
          </cell>
          <cell r="AY24">
            <v>0</v>
          </cell>
          <cell r="AZ24">
            <v>4.67</v>
          </cell>
        </row>
        <row r="25">
          <cell r="A25">
            <v>2158</v>
          </cell>
          <cell r="B25" t="str">
            <v>CE56</v>
          </cell>
          <cell r="C25" t="str">
            <v>Roundhill Primary</v>
          </cell>
          <cell r="D25" t="str">
            <v>Roundhill Primary</v>
          </cell>
          <cell r="E25">
            <v>1734519</v>
          </cell>
          <cell r="F25">
            <v>1489091.84</v>
          </cell>
          <cell r="G25">
            <v>245427.16</v>
          </cell>
          <cell r="H25">
            <v>245427</v>
          </cell>
          <cell r="I25">
            <v>32956</v>
          </cell>
          <cell r="J25">
            <v>32956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40908</v>
          </cell>
          <cell r="V25">
            <v>5687.04</v>
          </cell>
          <cell r="W25">
            <v>35220.959999999999</v>
          </cell>
          <cell r="X25">
            <v>35221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245427.16</v>
          </cell>
          <cell r="AT25">
            <v>61830</v>
          </cell>
          <cell r="AU25">
            <v>1522048</v>
          </cell>
          <cell r="AV25">
            <v>1829305</v>
          </cell>
          <cell r="AW25">
            <v>245427</v>
          </cell>
          <cell r="AX25">
            <v>146344</v>
          </cell>
          <cell r="AY25">
            <v>99083</v>
          </cell>
          <cell r="AZ25">
            <v>13.42</v>
          </cell>
        </row>
        <row r="26">
          <cell r="A26">
            <v>2248</v>
          </cell>
          <cell r="B26" t="str">
            <v>CE58</v>
          </cell>
          <cell r="C26" t="str">
            <v>Stanton Drew Primary</v>
          </cell>
          <cell r="D26" t="str">
            <v>Stanton Drew Primary</v>
          </cell>
          <cell r="E26">
            <v>317884</v>
          </cell>
          <cell r="F26">
            <v>312522.32</v>
          </cell>
          <cell r="G26">
            <v>5361.68</v>
          </cell>
          <cell r="H26">
            <v>5362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12498</v>
          </cell>
          <cell r="V26">
            <v>6207</v>
          </cell>
          <cell r="W26">
            <v>6291</v>
          </cell>
          <cell r="X26">
            <v>6291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5361.68</v>
          </cell>
          <cell r="AT26">
            <v>9761</v>
          </cell>
          <cell r="AU26">
            <v>312522</v>
          </cell>
          <cell r="AV26">
            <v>327645</v>
          </cell>
          <cell r="AW26">
            <v>5362</v>
          </cell>
          <cell r="AX26">
            <v>26212</v>
          </cell>
          <cell r="AY26">
            <v>0</v>
          </cell>
          <cell r="AZ26">
            <v>1.64</v>
          </cell>
        </row>
        <row r="27">
          <cell r="A27">
            <v>3421</v>
          </cell>
          <cell r="B27" t="str">
            <v>CE37</v>
          </cell>
          <cell r="C27" t="str">
            <v>St Andrew's, Bath Primary</v>
          </cell>
          <cell r="D27" t="str">
            <v>St Andrew's Primary School</v>
          </cell>
          <cell r="E27">
            <v>873775</v>
          </cell>
          <cell r="F27">
            <v>832124.65</v>
          </cell>
          <cell r="G27">
            <v>41650.35</v>
          </cell>
          <cell r="H27">
            <v>41650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41650.35</v>
          </cell>
          <cell r="AT27">
            <v>63602</v>
          </cell>
          <cell r="AU27">
            <v>832125</v>
          </cell>
          <cell r="AV27">
            <v>937377</v>
          </cell>
          <cell r="AW27">
            <v>41650</v>
          </cell>
          <cell r="AX27">
            <v>74990</v>
          </cell>
          <cell r="AY27">
            <v>0</v>
          </cell>
          <cell r="AZ27">
            <v>4.4400000000000004</v>
          </cell>
        </row>
        <row r="28">
          <cell r="A28">
            <v>3424</v>
          </cell>
          <cell r="B28" t="str">
            <v>CE38</v>
          </cell>
          <cell r="C28" t="str">
            <v>St John's, Bath Primary</v>
          </cell>
          <cell r="D28" t="str">
            <v>stjohnsbath_pri@BATHNES.GOV.UK</v>
          </cell>
          <cell r="E28">
            <v>1215966</v>
          </cell>
          <cell r="F28">
            <v>1237635.1499999999</v>
          </cell>
          <cell r="G28">
            <v>-21669.15</v>
          </cell>
          <cell r="H28">
            <v>-21669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-21669.15</v>
          </cell>
          <cell r="AT28">
            <v>37766</v>
          </cell>
          <cell r="AU28">
            <v>1237635</v>
          </cell>
          <cell r="AV28">
            <v>1253732</v>
          </cell>
          <cell r="AW28">
            <v>-21669</v>
          </cell>
          <cell r="AX28">
            <v>100299</v>
          </cell>
          <cell r="AY28">
            <v>0</v>
          </cell>
          <cell r="AZ28">
            <v>-1.73</v>
          </cell>
        </row>
        <row r="29">
          <cell r="A29">
            <v>3107</v>
          </cell>
          <cell r="B29" t="str">
            <v>CE41</v>
          </cell>
          <cell r="C29" t="str">
            <v>St Julian's, Wellow Primary</v>
          </cell>
          <cell r="D29" t="str">
            <v>St Julian's Primary School</v>
          </cell>
          <cell r="E29">
            <v>457918</v>
          </cell>
          <cell r="F29">
            <v>444087.96</v>
          </cell>
          <cell r="G29">
            <v>13830.04</v>
          </cell>
          <cell r="H29">
            <v>13830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7588</v>
          </cell>
          <cell r="V29">
            <v>0</v>
          </cell>
          <cell r="W29">
            <v>7588</v>
          </cell>
          <cell r="X29">
            <v>7588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13830.04</v>
          </cell>
          <cell r="AT29">
            <v>13639</v>
          </cell>
          <cell r="AU29">
            <v>444088</v>
          </cell>
          <cell r="AV29">
            <v>471557</v>
          </cell>
          <cell r="AW29">
            <v>13830</v>
          </cell>
          <cell r="AX29">
            <v>37725</v>
          </cell>
          <cell r="AY29">
            <v>0</v>
          </cell>
          <cell r="AZ29">
            <v>2.93</v>
          </cell>
        </row>
        <row r="30">
          <cell r="A30">
            <v>3448</v>
          </cell>
          <cell r="B30" t="str">
            <v>CE93</v>
          </cell>
          <cell r="C30" t="str">
            <v>St Keyna Primary</v>
          </cell>
          <cell r="D30" t="str">
            <v>Kirstie_Harding@BATHNES.GOV.UK</v>
          </cell>
          <cell r="E30">
            <v>865162</v>
          </cell>
          <cell r="F30">
            <v>936936.99</v>
          </cell>
          <cell r="G30">
            <v>-71774.990000000005</v>
          </cell>
          <cell r="H30">
            <v>-71775</v>
          </cell>
          <cell r="I30">
            <v>20204</v>
          </cell>
          <cell r="J30">
            <v>43676.26</v>
          </cell>
          <cell r="K30">
            <v>-23472.26</v>
          </cell>
          <cell r="L30">
            <v>-23472</v>
          </cell>
          <cell r="M30">
            <v>7424</v>
          </cell>
          <cell r="N30">
            <v>7424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3925</v>
          </cell>
          <cell r="V30">
            <v>2277.08</v>
          </cell>
          <cell r="W30">
            <v>1647.92</v>
          </cell>
          <cell r="X30">
            <v>1648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-95247.25</v>
          </cell>
          <cell r="AT30">
            <v>43482</v>
          </cell>
          <cell r="AU30">
            <v>980613</v>
          </cell>
          <cell r="AV30">
            <v>928848</v>
          </cell>
          <cell r="AW30">
            <v>-95247</v>
          </cell>
          <cell r="AX30">
            <v>74308</v>
          </cell>
          <cell r="AY30">
            <v>0</v>
          </cell>
          <cell r="AZ30">
            <v>-10.25</v>
          </cell>
        </row>
        <row r="31">
          <cell r="A31">
            <v>3425</v>
          </cell>
          <cell r="B31" t="str">
            <v>CE43</v>
          </cell>
          <cell r="C31" t="str">
            <v>St Mary's, Bath Primary</v>
          </cell>
          <cell r="D31" t="str">
            <v>stmarysbath_pri@BATHNES.GOV.UK</v>
          </cell>
          <cell r="E31">
            <v>787945</v>
          </cell>
          <cell r="F31">
            <v>699072.27</v>
          </cell>
          <cell r="G31">
            <v>88872.73</v>
          </cell>
          <cell r="H31">
            <v>88873</v>
          </cell>
          <cell r="I31">
            <v>0</v>
          </cell>
          <cell r="J31">
            <v>-3414.6</v>
          </cell>
          <cell r="K31">
            <v>3414.6</v>
          </cell>
          <cell r="L31">
            <v>3415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250</v>
          </cell>
          <cell r="AD31">
            <v>0</v>
          </cell>
          <cell r="AE31">
            <v>250</v>
          </cell>
          <cell r="AF31">
            <v>250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92287.33</v>
          </cell>
          <cell r="AT31">
            <v>24865</v>
          </cell>
          <cell r="AU31">
            <v>695658</v>
          </cell>
          <cell r="AV31">
            <v>812810</v>
          </cell>
          <cell r="AW31">
            <v>92288</v>
          </cell>
          <cell r="AX31">
            <v>65025</v>
          </cell>
          <cell r="AY31">
            <v>27263</v>
          </cell>
          <cell r="AZ31">
            <v>11.35</v>
          </cell>
        </row>
        <row r="32">
          <cell r="A32">
            <v>3105</v>
          </cell>
          <cell r="B32" t="str">
            <v>CE44</v>
          </cell>
          <cell r="C32" t="str">
            <v>St Mary's, Timsbury Primary</v>
          </cell>
          <cell r="D32" t="str">
            <v>stmarystimsbury_pri@BATHNES.GOV.UK</v>
          </cell>
          <cell r="E32">
            <v>772269</v>
          </cell>
          <cell r="F32">
            <v>724761.35</v>
          </cell>
          <cell r="G32">
            <v>47507.65</v>
          </cell>
          <cell r="H32">
            <v>47508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24292</v>
          </cell>
          <cell r="V32">
            <v>24292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47507.65</v>
          </cell>
          <cell r="AT32">
            <v>19985</v>
          </cell>
          <cell r="AU32">
            <v>724761</v>
          </cell>
          <cell r="AV32">
            <v>792254</v>
          </cell>
          <cell r="AW32">
            <v>47508</v>
          </cell>
          <cell r="AX32">
            <v>63380</v>
          </cell>
          <cell r="AY32">
            <v>0</v>
          </cell>
          <cell r="AZ32">
            <v>6</v>
          </cell>
        </row>
        <row r="33">
          <cell r="A33">
            <v>3109</v>
          </cell>
          <cell r="B33" t="str">
            <v>CE45</v>
          </cell>
          <cell r="C33" t="str">
            <v>St Mary's, Writhlington Primary</v>
          </cell>
          <cell r="D33" t="str">
            <v>stmaryswrithlington_pri@BATHNES.GOV.UK</v>
          </cell>
          <cell r="E33">
            <v>603999</v>
          </cell>
          <cell r="F33">
            <v>551978.11</v>
          </cell>
          <cell r="G33">
            <v>52020.89</v>
          </cell>
          <cell r="H33">
            <v>52021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4068</v>
          </cell>
          <cell r="V33">
            <v>4020</v>
          </cell>
          <cell r="W33">
            <v>48</v>
          </cell>
          <cell r="X33">
            <v>48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52020.89</v>
          </cell>
          <cell r="AT33">
            <v>26609</v>
          </cell>
          <cell r="AU33">
            <v>551978</v>
          </cell>
          <cell r="AV33">
            <v>630608</v>
          </cell>
          <cell r="AW33">
            <v>52021</v>
          </cell>
          <cell r="AX33">
            <v>50449</v>
          </cell>
          <cell r="AY33">
            <v>1572</v>
          </cell>
          <cell r="AZ33">
            <v>8.25</v>
          </cell>
        </row>
        <row r="34">
          <cell r="A34">
            <v>3035</v>
          </cell>
          <cell r="B34" t="str">
            <v>CE46</v>
          </cell>
          <cell r="C34" t="str">
            <v>St Michaels CofE, Twerton Primary</v>
          </cell>
          <cell r="D34" t="str">
            <v>Karen_Bond@BATHNES.GOV.UK</v>
          </cell>
          <cell r="E34">
            <v>1025938</v>
          </cell>
          <cell r="F34">
            <v>942902.84</v>
          </cell>
          <cell r="G34">
            <v>83035.16</v>
          </cell>
          <cell r="H34">
            <v>83035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17821</v>
          </cell>
          <cell r="V34">
            <v>14177.52</v>
          </cell>
          <cell r="W34">
            <v>3643.48</v>
          </cell>
          <cell r="X34">
            <v>3643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83035.16</v>
          </cell>
          <cell r="AT34">
            <v>18222</v>
          </cell>
          <cell r="AU34">
            <v>942903</v>
          </cell>
          <cell r="AV34">
            <v>1044160</v>
          </cell>
          <cell r="AW34">
            <v>83035</v>
          </cell>
          <cell r="AX34">
            <v>83533</v>
          </cell>
          <cell r="AY34">
            <v>0</v>
          </cell>
          <cell r="AZ34">
            <v>7.95</v>
          </cell>
        </row>
        <row r="35">
          <cell r="A35">
            <v>3446</v>
          </cell>
          <cell r="B35" t="str">
            <v>CE87</v>
          </cell>
          <cell r="C35" t="str">
            <v>St Nicholas Primary</v>
          </cell>
          <cell r="D35" t="str">
            <v>St Nicholas Primary School</v>
          </cell>
          <cell r="E35">
            <v>1051616</v>
          </cell>
          <cell r="F35">
            <v>972756.36</v>
          </cell>
          <cell r="G35">
            <v>78859.64</v>
          </cell>
          <cell r="H35">
            <v>78860</v>
          </cell>
          <cell r="I35">
            <v>41557</v>
          </cell>
          <cell r="J35">
            <v>40502.870000000003</v>
          </cell>
          <cell r="K35">
            <v>1054.1300000000001</v>
          </cell>
          <cell r="L35">
            <v>1054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11911</v>
          </cell>
          <cell r="V35">
            <v>11188.94</v>
          </cell>
          <cell r="W35">
            <v>722.06</v>
          </cell>
          <cell r="X35">
            <v>722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79913.77</v>
          </cell>
          <cell r="AT35">
            <v>46421</v>
          </cell>
          <cell r="AU35">
            <v>1013259</v>
          </cell>
          <cell r="AV35">
            <v>1139594</v>
          </cell>
          <cell r="AW35">
            <v>79914</v>
          </cell>
          <cell r="AX35">
            <v>91168</v>
          </cell>
          <cell r="AY35">
            <v>0</v>
          </cell>
          <cell r="AZ35">
            <v>7.01</v>
          </cell>
        </row>
        <row r="36">
          <cell r="A36">
            <v>3034</v>
          </cell>
          <cell r="B36" t="str">
            <v>CE50</v>
          </cell>
          <cell r="C36" t="str">
            <v>St Saviour's CofE Infants</v>
          </cell>
          <cell r="D36" t="str">
            <v>St Saviour's Infant School</v>
          </cell>
          <cell r="E36">
            <v>772752</v>
          </cell>
          <cell r="F36">
            <v>789906.38</v>
          </cell>
          <cell r="G36">
            <v>-17154.38</v>
          </cell>
          <cell r="H36">
            <v>-17154</v>
          </cell>
          <cell r="I36">
            <v>0</v>
          </cell>
          <cell r="J36">
            <v>13088.09</v>
          </cell>
          <cell r="K36">
            <v>-13088.09</v>
          </cell>
          <cell r="L36">
            <v>-13088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-30242.47</v>
          </cell>
          <cell r="AT36">
            <v>24484</v>
          </cell>
          <cell r="AU36">
            <v>802994</v>
          </cell>
          <cell r="AV36">
            <v>797236</v>
          </cell>
          <cell r="AW36">
            <v>-30242</v>
          </cell>
          <cell r="AX36">
            <v>63779</v>
          </cell>
          <cell r="AY36">
            <v>0</v>
          </cell>
          <cell r="AZ36">
            <v>-3.79</v>
          </cell>
        </row>
        <row r="37">
          <cell r="A37">
            <v>3033</v>
          </cell>
          <cell r="B37" t="str">
            <v>CE51</v>
          </cell>
          <cell r="C37" t="str">
            <v>St Saviour's Juniors</v>
          </cell>
          <cell r="D37" t="str">
            <v>St Saviour's Junior School</v>
          </cell>
          <cell r="E37">
            <v>891549</v>
          </cell>
          <cell r="F37">
            <v>903094.55</v>
          </cell>
          <cell r="G37">
            <v>-11545.55</v>
          </cell>
          <cell r="H37">
            <v>-11546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-11545.55</v>
          </cell>
          <cell r="AT37">
            <v>25362</v>
          </cell>
          <cell r="AU37">
            <v>903095</v>
          </cell>
          <cell r="AV37">
            <v>916911</v>
          </cell>
          <cell r="AW37">
            <v>-11546</v>
          </cell>
          <cell r="AX37">
            <v>73353</v>
          </cell>
          <cell r="AY37">
            <v>0</v>
          </cell>
          <cell r="AZ37">
            <v>-1.26</v>
          </cell>
        </row>
        <row r="38">
          <cell r="A38">
            <v>3422</v>
          </cell>
          <cell r="B38" t="str">
            <v>CE52</v>
          </cell>
          <cell r="C38" t="str">
            <v>St Stephen's, Bath Primary</v>
          </cell>
          <cell r="D38" t="str">
            <v>St Stephen's Primary School</v>
          </cell>
          <cell r="E38">
            <v>1312836</v>
          </cell>
          <cell r="F38">
            <v>1310334.6599999999</v>
          </cell>
          <cell r="G38">
            <v>2501.34</v>
          </cell>
          <cell r="H38">
            <v>2501</v>
          </cell>
          <cell r="I38">
            <v>39073</v>
          </cell>
          <cell r="J38">
            <v>40569.25</v>
          </cell>
          <cell r="K38">
            <v>-1496.25</v>
          </cell>
          <cell r="L38">
            <v>-1496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1005.0900000000001</v>
          </cell>
          <cell r="AT38">
            <v>41139</v>
          </cell>
          <cell r="AU38">
            <v>1350904</v>
          </cell>
          <cell r="AV38">
            <v>1393048</v>
          </cell>
          <cell r="AW38">
            <v>1005</v>
          </cell>
          <cell r="AX38">
            <v>111444</v>
          </cell>
          <cell r="AY38">
            <v>0</v>
          </cell>
          <cell r="AZ38">
            <v>7.0000000000000007E-2</v>
          </cell>
        </row>
        <row r="39">
          <cell r="A39">
            <v>3103</v>
          </cell>
          <cell r="B39" t="str">
            <v>CE59</v>
          </cell>
          <cell r="C39" t="str">
            <v>Swainswick Primary</v>
          </cell>
          <cell r="D39" t="str">
            <v>Swainswick Primary School</v>
          </cell>
          <cell r="E39">
            <v>353236</v>
          </cell>
          <cell r="F39">
            <v>368087.56</v>
          </cell>
          <cell r="G39">
            <v>-14851.56</v>
          </cell>
          <cell r="H39">
            <v>-14852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21925</v>
          </cell>
          <cell r="V39">
            <v>18355.62</v>
          </cell>
          <cell r="W39">
            <v>3569.38</v>
          </cell>
          <cell r="X39">
            <v>3569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-14851.56</v>
          </cell>
          <cell r="AT39">
            <v>13848</v>
          </cell>
          <cell r="AU39">
            <v>368088</v>
          </cell>
          <cell r="AV39">
            <v>367084</v>
          </cell>
          <cell r="AW39">
            <v>-14852</v>
          </cell>
          <cell r="AX39">
            <v>29367</v>
          </cell>
          <cell r="AY39">
            <v>0</v>
          </cell>
          <cell r="AZ39">
            <v>-4.05</v>
          </cell>
        </row>
        <row r="40">
          <cell r="A40">
            <v>2160</v>
          </cell>
          <cell r="B40" t="str">
            <v>CE61</v>
          </cell>
          <cell r="C40" t="str">
            <v>Twerton Infants</v>
          </cell>
          <cell r="D40" t="str">
            <v>Twerton Infant School</v>
          </cell>
          <cell r="E40">
            <v>874059</v>
          </cell>
          <cell r="F40">
            <v>821731.09</v>
          </cell>
          <cell r="G40">
            <v>52327.91</v>
          </cell>
          <cell r="H40">
            <v>52328</v>
          </cell>
          <cell r="I40">
            <v>30000</v>
          </cell>
          <cell r="J40">
            <v>35274.339999999997</v>
          </cell>
          <cell r="K40">
            <v>-5274.34</v>
          </cell>
          <cell r="L40">
            <v>-5274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10811</v>
          </cell>
          <cell r="V40">
            <v>10811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47053.570000000007</v>
          </cell>
          <cell r="AT40">
            <v>25900</v>
          </cell>
          <cell r="AU40">
            <v>857005</v>
          </cell>
          <cell r="AV40">
            <v>929959</v>
          </cell>
          <cell r="AW40">
            <v>47054</v>
          </cell>
          <cell r="AX40">
            <v>74397</v>
          </cell>
          <cell r="AY40">
            <v>0</v>
          </cell>
          <cell r="AZ40">
            <v>5.0599999999999996</v>
          </cell>
        </row>
        <row r="41">
          <cell r="A41">
            <v>3106</v>
          </cell>
          <cell r="B41" t="str">
            <v>CE62</v>
          </cell>
          <cell r="C41" t="str">
            <v>Ubley Primary</v>
          </cell>
          <cell r="D41" t="str">
            <v>Ubley Primary School</v>
          </cell>
          <cell r="E41">
            <v>404368</v>
          </cell>
          <cell r="F41">
            <v>381932.76</v>
          </cell>
          <cell r="G41">
            <v>22435.24</v>
          </cell>
          <cell r="H41">
            <v>22435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22435.24</v>
          </cell>
          <cell r="AT41">
            <v>11259</v>
          </cell>
          <cell r="AU41">
            <v>381933</v>
          </cell>
          <cell r="AV41">
            <v>415627</v>
          </cell>
          <cell r="AW41">
            <v>22435</v>
          </cell>
          <cell r="AX41">
            <v>33250</v>
          </cell>
          <cell r="AY41">
            <v>0</v>
          </cell>
          <cell r="AZ41">
            <v>5.4</v>
          </cell>
        </row>
        <row r="42">
          <cell r="A42">
            <v>2250</v>
          </cell>
          <cell r="B42" t="str">
            <v>CE64</v>
          </cell>
          <cell r="C42" t="str">
            <v>Westfield Primary</v>
          </cell>
          <cell r="D42" t="str">
            <v>Westfield Primary School</v>
          </cell>
          <cell r="E42">
            <v>1438146</v>
          </cell>
          <cell r="F42">
            <v>1298570.23</v>
          </cell>
          <cell r="G42">
            <v>139575.76999999999</v>
          </cell>
          <cell r="H42">
            <v>139576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14154</v>
          </cell>
          <cell r="V42">
            <v>13154.15</v>
          </cell>
          <cell r="W42">
            <v>999.85</v>
          </cell>
          <cell r="X42">
            <v>1000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139575.76999999999</v>
          </cell>
          <cell r="AT42">
            <v>36203</v>
          </cell>
          <cell r="AU42">
            <v>1298570</v>
          </cell>
          <cell r="AV42">
            <v>1474349</v>
          </cell>
          <cell r="AW42">
            <v>139576</v>
          </cell>
          <cell r="AX42">
            <v>117948</v>
          </cell>
          <cell r="AY42">
            <v>21628</v>
          </cell>
          <cell r="AZ42">
            <v>9.4700000000000006</v>
          </cell>
        </row>
        <row r="43">
          <cell r="A43">
            <v>2251</v>
          </cell>
          <cell r="B43" t="str">
            <v>CE66</v>
          </cell>
          <cell r="C43" t="str">
            <v>Whitchurch Primary</v>
          </cell>
          <cell r="D43" t="str">
            <v>Whitchurch Primary School</v>
          </cell>
          <cell r="E43">
            <v>854256</v>
          </cell>
          <cell r="F43">
            <v>834358.41</v>
          </cell>
          <cell r="G43">
            <v>19897.59</v>
          </cell>
          <cell r="H43">
            <v>19898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23518</v>
          </cell>
          <cell r="V43">
            <v>20647.89</v>
          </cell>
          <cell r="W43">
            <v>2870.11</v>
          </cell>
          <cell r="X43">
            <v>2870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19897.59</v>
          </cell>
          <cell r="AT43">
            <v>22365</v>
          </cell>
          <cell r="AU43">
            <v>834358</v>
          </cell>
          <cell r="AV43">
            <v>876621</v>
          </cell>
          <cell r="AW43">
            <v>19898</v>
          </cell>
          <cell r="AX43">
            <v>70130</v>
          </cell>
          <cell r="AY43">
            <v>0</v>
          </cell>
          <cell r="AZ43">
            <v>2.27</v>
          </cell>
        </row>
        <row r="44">
          <cell r="A44">
            <v>4130</v>
          </cell>
          <cell r="B44" t="str">
            <v>CE71</v>
          </cell>
          <cell r="C44" t="str">
            <v>Chew Valley Secondary</v>
          </cell>
          <cell r="D44" t="str">
            <v>jnichols@chewvalleyschool.co.uk</v>
          </cell>
          <cell r="E44">
            <v>5764044</v>
          </cell>
          <cell r="F44">
            <v>5378650.6399999997</v>
          </cell>
          <cell r="G44">
            <v>385393.36</v>
          </cell>
          <cell r="H44">
            <v>385393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6644</v>
          </cell>
          <cell r="N44">
            <v>-23960.05</v>
          </cell>
          <cell r="O44">
            <v>30604.05</v>
          </cell>
          <cell r="P44">
            <v>30604</v>
          </cell>
          <cell r="Q44">
            <v>220</v>
          </cell>
          <cell r="R44">
            <v>-1388.14</v>
          </cell>
          <cell r="S44">
            <v>1608.14</v>
          </cell>
          <cell r="T44">
            <v>1608</v>
          </cell>
          <cell r="U44">
            <v>70247</v>
          </cell>
          <cell r="V44">
            <v>66297.5</v>
          </cell>
          <cell r="W44">
            <v>3949.5</v>
          </cell>
          <cell r="X44">
            <v>3950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130381</v>
          </cell>
          <cell r="AD44">
            <v>66220.87</v>
          </cell>
          <cell r="AE44">
            <v>64160.13</v>
          </cell>
          <cell r="AF44">
            <v>64160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300</v>
          </cell>
          <cell r="AL44">
            <v>0</v>
          </cell>
          <cell r="AM44">
            <v>300</v>
          </cell>
          <cell r="AN44">
            <v>300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417605.55</v>
          </cell>
          <cell r="AT44">
            <v>29578</v>
          </cell>
          <cell r="AU44">
            <v>5378651</v>
          </cell>
          <cell r="AV44">
            <v>5793622</v>
          </cell>
          <cell r="AW44">
            <v>385393</v>
          </cell>
          <cell r="AX44">
            <v>289681</v>
          </cell>
          <cell r="AY44">
            <v>95712</v>
          </cell>
          <cell r="AZ44">
            <v>6.65</v>
          </cell>
        </row>
        <row r="45">
          <cell r="A45">
            <v>4608</v>
          </cell>
          <cell r="B45" t="str">
            <v>CE77</v>
          </cell>
          <cell r="C45" t="str">
            <v>St Gregory's Secondary</v>
          </cell>
          <cell r="D45" t="str">
            <v>Karen_Howard@bathnes.gov.uk</v>
          </cell>
          <cell r="E45">
            <v>4621422</v>
          </cell>
          <cell r="F45">
            <v>4316486.9000000004</v>
          </cell>
          <cell r="G45">
            <v>304935.09999999998</v>
          </cell>
          <cell r="H45">
            <v>304935</v>
          </cell>
          <cell r="I45">
            <v>51478</v>
          </cell>
          <cell r="J45">
            <v>45759.82</v>
          </cell>
          <cell r="K45">
            <v>5718.18</v>
          </cell>
          <cell r="L45">
            <v>5718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310653.27999999997</v>
          </cell>
          <cell r="AT45">
            <v>29163</v>
          </cell>
          <cell r="AU45">
            <v>4362247</v>
          </cell>
          <cell r="AV45">
            <v>4702063</v>
          </cell>
          <cell r="AW45">
            <v>310653</v>
          </cell>
          <cell r="AX45">
            <v>235103</v>
          </cell>
          <cell r="AY45">
            <v>75550</v>
          </cell>
          <cell r="AZ45">
            <v>6.61</v>
          </cell>
        </row>
        <row r="46">
          <cell r="A46">
            <v>4607</v>
          </cell>
          <cell r="B46" t="str">
            <v>CE78</v>
          </cell>
          <cell r="C46" t="str">
            <v>St Marks Secondary</v>
          </cell>
          <cell r="D46" t="str">
            <v>Julie_Skailes@BATHNES.GOV.UK</v>
          </cell>
          <cell r="E46">
            <v>1499413</v>
          </cell>
          <cell r="F46">
            <v>1539329.78</v>
          </cell>
          <cell r="G46">
            <v>-39916.78</v>
          </cell>
          <cell r="H46">
            <v>-39917</v>
          </cell>
          <cell r="I46">
            <v>-45518</v>
          </cell>
          <cell r="J46">
            <v>-34849.519999999997</v>
          </cell>
          <cell r="K46">
            <v>-10668.48</v>
          </cell>
          <cell r="L46">
            <v>-10668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-50585.259999999995</v>
          </cell>
          <cell r="AT46">
            <v>62319</v>
          </cell>
          <cell r="AU46">
            <v>1504480</v>
          </cell>
          <cell r="AV46">
            <v>1516214</v>
          </cell>
          <cell r="AW46">
            <v>-50585</v>
          </cell>
          <cell r="AX46">
            <v>75811</v>
          </cell>
          <cell r="AY46">
            <v>0</v>
          </cell>
          <cell r="AZ46">
            <v>-3.34</v>
          </cell>
        </row>
        <row r="47">
          <cell r="C47" t="str">
            <v>Totals</v>
          </cell>
          <cell r="E47">
            <v>43999792</v>
          </cell>
          <cell r="F47">
            <v>41953618.849999994</v>
          </cell>
          <cell r="G47">
            <v>2046173.1500000001</v>
          </cell>
          <cell r="H47">
            <v>2046174</v>
          </cell>
          <cell r="I47">
            <v>356642</v>
          </cell>
          <cell r="J47">
            <v>412703.02999999997</v>
          </cell>
          <cell r="K47">
            <v>-56061.03</v>
          </cell>
          <cell r="L47">
            <v>-56060</v>
          </cell>
          <cell r="M47">
            <v>14068</v>
          </cell>
          <cell r="N47">
            <v>-40847.19</v>
          </cell>
          <cell r="O47">
            <v>54915.19</v>
          </cell>
          <cell r="P47">
            <v>54915</v>
          </cell>
          <cell r="Q47">
            <v>220</v>
          </cell>
          <cell r="R47">
            <v>-1388.14</v>
          </cell>
          <cell r="S47">
            <v>1608.14</v>
          </cell>
          <cell r="T47">
            <v>1608</v>
          </cell>
          <cell r="U47">
            <v>470146</v>
          </cell>
          <cell r="V47">
            <v>361161.35000000003</v>
          </cell>
          <cell r="W47">
            <v>108984.65000000001</v>
          </cell>
          <cell r="X47">
            <v>108983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154115</v>
          </cell>
          <cell r="AD47">
            <v>47173.299999999996</v>
          </cell>
          <cell r="AE47">
            <v>106941.7</v>
          </cell>
          <cell r="AF47">
            <v>106942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16569</v>
          </cell>
          <cell r="AL47">
            <v>16269</v>
          </cell>
          <cell r="AM47">
            <v>300</v>
          </cell>
          <cell r="AN47">
            <v>300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2046635.4500000004</v>
          </cell>
          <cell r="AT47">
            <v>1223476</v>
          </cell>
          <cell r="AU47">
            <v>42366320</v>
          </cell>
          <cell r="AV47">
            <v>45579910</v>
          </cell>
          <cell r="AW47">
            <v>1990114</v>
          </cell>
          <cell r="AX47">
            <v>3288560</v>
          </cell>
          <cell r="AY47">
            <v>342820</v>
          </cell>
        </row>
        <row r="56">
          <cell r="AZ56">
            <v>4.01</v>
          </cell>
        </row>
        <row r="57">
          <cell r="AZ57">
            <v>5.37</v>
          </cell>
        </row>
        <row r="58">
          <cell r="AZ58">
            <v>4.37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 by NCY"/>
      <sheetName val="Lunches taken by NCY"/>
      <sheetName val="FSM by NCY"/>
      <sheetName val="Top up funding by NCY"/>
      <sheetName val="Service children by NCY"/>
    </sheetNames>
    <sheetDataSet>
      <sheetData sheetId="0">
        <row r="8">
          <cell r="B8">
            <v>2150</v>
          </cell>
          <cell r="C8" t="str">
            <v>Oldfield Park Infants' School</v>
          </cell>
          <cell r="D8">
            <v>176</v>
          </cell>
          <cell r="G8">
            <v>59</v>
          </cell>
          <cell r="H8">
            <v>60</v>
          </cell>
          <cell r="I8">
            <v>57</v>
          </cell>
          <cell r="V8">
            <v>176</v>
          </cell>
        </row>
        <row r="9">
          <cell r="B9">
            <v>2153</v>
          </cell>
          <cell r="C9" t="str">
            <v>Moorlands Junior School</v>
          </cell>
          <cell r="D9">
            <v>241</v>
          </cell>
          <cell r="J9">
            <v>64</v>
          </cell>
          <cell r="K9">
            <v>59</v>
          </cell>
          <cell r="L9">
            <v>71</v>
          </cell>
          <cell r="M9">
            <v>47</v>
          </cell>
          <cell r="V9">
            <v>241</v>
          </cell>
        </row>
        <row r="10">
          <cell r="B10">
            <v>2154</v>
          </cell>
          <cell r="C10" t="str">
            <v>Moorlands Infant School</v>
          </cell>
          <cell r="D10">
            <v>173</v>
          </cell>
          <cell r="G10">
            <v>58</v>
          </cell>
          <cell r="H10">
            <v>59</v>
          </cell>
          <cell r="I10">
            <v>56</v>
          </cell>
          <cell r="V10">
            <v>173</v>
          </cell>
        </row>
        <row r="11">
          <cell r="B11">
            <v>2158</v>
          </cell>
          <cell r="C11" t="str">
            <v>Roundhill Primary School</v>
          </cell>
          <cell r="D11">
            <v>338</v>
          </cell>
          <cell r="E11">
            <v>9</v>
          </cell>
          <cell r="F11">
            <v>39</v>
          </cell>
          <cell r="G11">
            <v>60</v>
          </cell>
          <cell r="H11">
            <v>40</v>
          </cell>
          <cell r="I11">
            <v>38</v>
          </cell>
          <cell r="J11">
            <v>42</v>
          </cell>
          <cell r="K11">
            <v>35</v>
          </cell>
          <cell r="L11">
            <v>44</v>
          </cell>
          <cell r="M11">
            <v>31</v>
          </cell>
          <cell r="V11">
            <v>290</v>
          </cell>
        </row>
        <row r="12">
          <cell r="B12">
            <v>2159</v>
          </cell>
          <cell r="C12" t="str">
            <v>Oldfield Park Junior School</v>
          </cell>
          <cell r="D12">
            <v>257</v>
          </cell>
          <cell r="J12">
            <v>64</v>
          </cell>
          <cell r="K12">
            <v>69</v>
          </cell>
          <cell r="L12">
            <v>61</v>
          </cell>
          <cell r="M12">
            <v>63</v>
          </cell>
          <cell r="V12">
            <v>257</v>
          </cell>
        </row>
        <row r="13">
          <cell r="B13">
            <v>2160</v>
          </cell>
          <cell r="C13" t="str">
            <v>Twerton Infant School</v>
          </cell>
          <cell r="D13">
            <v>184</v>
          </cell>
          <cell r="E13">
            <v>17</v>
          </cell>
          <cell r="F13">
            <v>29</v>
          </cell>
          <cell r="G13">
            <v>60</v>
          </cell>
          <cell r="H13">
            <v>37</v>
          </cell>
          <cell r="I13">
            <v>41</v>
          </cell>
          <cell r="V13">
            <v>138</v>
          </cell>
        </row>
        <row r="14">
          <cell r="B14">
            <v>2236</v>
          </cell>
          <cell r="C14" t="str">
            <v>Bathampton Primary</v>
          </cell>
          <cell r="D14">
            <v>212</v>
          </cell>
          <cell r="G14">
            <v>30</v>
          </cell>
          <cell r="H14">
            <v>32</v>
          </cell>
          <cell r="I14">
            <v>31</v>
          </cell>
          <cell r="J14">
            <v>30</v>
          </cell>
          <cell r="K14">
            <v>28</v>
          </cell>
          <cell r="L14">
            <v>31</v>
          </cell>
          <cell r="M14">
            <v>30</v>
          </cell>
          <cell r="V14">
            <v>212</v>
          </cell>
        </row>
        <row r="15">
          <cell r="B15">
            <v>2237</v>
          </cell>
          <cell r="C15" t="str">
            <v>Bishop Sutton Primary School</v>
          </cell>
          <cell r="D15">
            <v>145</v>
          </cell>
          <cell r="G15">
            <v>18</v>
          </cell>
          <cell r="H15">
            <v>17</v>
          </cell>
          <cell r="I15">
            <v>24</v>
          </cell>
          <cell r="J15">
            <v>19</v>
          </cell>
          <cell r="K15">
            <v>16</v>
          </cell>
          <cell r="L15">
            <v>29</v>
          </cell>
          <cell r="M15">
            <v>22</v>
          </cell>
          <cell r="V15">
            <v>145</v>
          </cell>
        </row>
        <row r="16">
          <cell r="B16">
            <v>2238</v>
          </cell>
          <cell r="C16" t="str">
            <v>Chew Magna Primary School</v>
          </cell>
          <cell r="D16">
            <v>108</v>
          </cell>
          <cell r="G16">
            <v>15</v>
          </cell>
          <cell r="H16">
            <v>15</v>
          </cell>
          <cell r="I16">
            <v>18</v>
          </cell>
          <cell r="J16">
            <v>17</v>
          </cell>
          <cell r="K16">
            <v>16</v>
          </cell>
          <cell r="L16">
            <v>15</v>
          </cell>
          <cell r="M16">
            <v>12</v>
          </cell>
          <cell r="V16">
            <v>108</v>
          </cell>
        </row>
        <row r="17">
          <cell r="B17">
            <v>2242</v>
          </cell>
          <cell r="C17" t="str">
            <v>Chandag Junior School</v>
          </cell>
          <cell r="D17">
            <v>268</v>
          </cell>
          <cell r="J17">
            <v>65</v>
          </cell>
          <cell r="K17">
            <v>68</v>
          </cell>
          <cell r="L17">
            <v>67</v>
          </cell>
          <cell r="M17">
            <v>68</v>
          </cell>
          <cell r="V17">
            <v>268</v>
          </cell>
        </row>
        <row r="18">
          <cell r="B18">
            <v>2243</v>
          </cell>
          <cell r="C18" t="str">
            <v>Paulton Infant School</v>
          </cell>
          <cell r="D18">
            <v>226</v>
          </cell>
          <cell r="G18">
            <v>77</v>
          </cell>
          <cell r="H18">
            <v>70</v>
          </cell>
          <cell r="I18">
            <v>79</v>
          </cell>
          <cell r="V18">
            <v>226</v>
          </cell>
        </row>
        <row r="19">
          <cell r="B19">
            <v>2246</v>
          </cell>
          <cell r="C19" t="str">
            <v>Pensford Primary School</v>
          </cell>
          <cell r="D19">
            <v>74</v>
          </cell>
          <cell r="G19">
            <v>9</v>
          </cell>
          <cell r="H19">
            <v>11</v>
          </cell>
          <cell r="I19">
            <v>4</v>
          </cell>
          <cell r="J19">
            <v>15</v>
          </cell>
          <cell r="K19">
            <v>11</v>
          </cell>
          <cell r="L19">
            <v>13</v>
          </cell>
          <cell r="M19">
            <v>11</v>
          </cell>
          <cell r="V19">
            <v>74</v>
          </cell>
        </row>
        <row r="20">
          <cell r="B20">
            <v>2248</v>
          </cell>
          <cell r="C20" t="str">
            <v>Stanton Drew Primary</v>
          </cell>
          <cell r="D20">
            <v>55</v>
          </cell>
          <cell r="G20">
            <v>5</v>
          </cell>
          <cell r="H20">
            <v>8</v>
          </cell>
          <cell r="I20">
            <v>7</v>
          </cell>
          <cell r="J20">
            <v>11</v>
          </cell>
          <cell r="K20">
            <v>10</v>
          </cell>
          <cell r="L20">
            <v>7</v>
          </cell>
          <cell r="M20">
            <v>7</v>
          </cell>
          <cell r="V20">
            <v>55</v>
          </cell>
        </row>
        <row r="21">
          <cell r="B21">
            <v>2250</v>
          </cell>
          <cell r="C21" t="str">
            <v>Westfield Primary School</v>
          </cell>
          <cell r="D21">
            <v>408</v>
          </cell>
          <cell r="E21">
            <v>10</v>
          </cell>
          <cell r="F21">
            <v>26</v>
          </cell>
          <cell r="G21">
            <v>46</v>
          </cell>
          <cell r="H21">
            <v>51</v>
          </cell>
          <cell r="I21">
            <v>52</v>
          </cell>
          <cell r="J21">
            <v>60</v>
          </cell>
          <cell r="K21">
            <v>49</v>
          </cell>
          <cell r="L21">
            <v>58</v>
          </cell>
          <cell r="M21">
            <v>56</v>
          </cell>
          <cell r="V21">
            <v>372</v>
          </cell>
        </row>
        <row r="22">
          <cell r="B22">
            <v>2251</v>
          </cell>
          <cell r="C22" t="str">
            <v>Whitchurch Primary School</v>
          </cell>
          <cell r="D22">
            <v>202</v>
          </cell>
          <cell r="G22">
            <v>30</v>
          </cell>
          <cell r="H22">
            <v>30</v>
          </cell>
          <cell r="I22">
            <v>29</v>
          </cell>
          <cell r="J22">
            <v>29</v>
          </cell>
          <cell r="K22">
            <v>30</v>
          </cell>
          <cell r="L22">
            <v>27</v>
          </cell>
          <cell r="M22">
            <v>27</v>
          </cell>
          <cell r="V22">
            <v>202</v>
          </cell>
        </row>
        <row r="23">
          <cell r="B23">
            <v>2258</v>
          </cell>
          <cell r="C23" t="str">
            <v>Chandag County Infants' School</v>
          </cell>
          <cell r="D23">
            <v>179</v>
          </cell>
          <cell r="G23">
            <v>58</v>
          </cell>
          <cell r="H23">
            <v>61</v>
          </cell>
          <cell r="I23">
            <v>60</v>
          </cell>
          <cell r="V23">
            <v>179</v>
          </cell>
        </row>
        <row r="24">
          <cell r="B24">
            <v>2259</v>
          </cell>
          <cell r="C24" t="str">
            <v>MIDSOMER NORTON PRIMARY SCHOOL</v>
          </cell>
          <cell r="D24">
            <v>333</v>
          </cell>
          <cell r="F24">
            <v>28</v>
          </cell>
          <cell r="G24">
            <v>43</v>
          </cell>
          <cell r="H24">
            <v>48</v>
          </cell>
          <cell r="I24">
            <v>41</v>
          </cell>
          <cell r="J24">
            <v>45</v>
          </cell>
          <cell r="K24">
            <v>36</v>
          </cell>
          <cell r="L24">
            <v>45</v>
          </cell>
          <cell r="M24">
            <v>47</v>
          </cell>
          <cell r="V24">
            <v>305</v>
          </cell>
        </row>
        <row r="25">
          <cell r="B25">
            <v>2260</v>
          </cell>
          <cell r="C25" t="str">
            <v>Castle Primary School</v>
          </cell>
          <cell r="D25">
            <v>315</v>
          </cell>
          <cell r="E25">
            <v>5</v>
          </cell>
          <cell r="F25">
            <v>36</v>
          </cell>
          <cell r="G25">
            <v>47</v>
          </cell>
          <cell r="H25">
            <v>56</v>
          </cell>
          <cell r="I25">
            <v>40</v>
          </cell>
          <cell r="J25">
            <v>34</v>
          </cell>
          <cell r="K25">
            <v>32</v>
          </cell>
          <cell r="L25">
            <v>35</v>
          </cell>
          <cell r="M25">
            <v>30</v>
          </cell>
          <cell r="V25">
            <v>274</v>
          </cell>
        </row>
        <row r="26">
          <cell r="B26">
            <v>2270</v>
          </cell>
          <cell r="C26" t="str">
            <v>Paulton Junior School</v>
          </cell>
          <cell r="D26">
            <v>268</v>
          </cell>
          <cell r="J26">
            <v>74</v>
          </cell>
          <cell r="K26">
            <v>64</v>
          </cell>
          <cell r="L26">
            <v>63</v>
          </cell>
          <cell r="M26">
            <v>67</v>
          </cell>
          <cell r="V26">
            <v>268</v>
          </cell>
        </row>
        <row r="27">
          <cell r="B27">
            <v>3032</v>
          </cell>
          <cell r="C27" t="str">
            <v>St.Philip's C.E.Primary School</v>
          </cell>
          <cell r="D27">
            <v>278</v>
          </cell>
          <cell r="G27">
            <v>40</v>
          </cell>
          <cell r="H27">
            <v>40</v>
          </cell>
          <cell r="I27">
            <v>40</v>
          </cell>
          <cell r="J27">
            <v>40</v>
          </cell>
          <cell r="K27">
            <v>40</v>
          </cell>
          <cell r="L27">
            <v>39</v>
          </cell>
          <cell r="M27">
            <v>39</v>
          </cell>
          <cell r="V27">
            <v>278</v>
          </cell>
        </row>
        <row r="28">
          <cell r="B28">
            <v>3033</v>
          </cell>
          <cell r="C28" t="str">
            <v>St Saviour's Church of England Junior School</v>
          </cell>
          <cell r="D28">
            <v>235</v>
          </cell>
          <cell r="J28">
            <v>49</v>
          </cell>
          <cell r="K28">
            <v>52</v>
          </cell>
          <cell r="L28">
            <v>80</v>
          </cell>
          <cell r="M28">
            <v>54</v>
          </cell>
          <cell r="V28">
            <v>235</v>
          </cell>
        </row>
        <row r="29">
          <cell r="B29">
            <v>3034</v>
          </cell>
          <cell r="C29" t="str">
            <v>St. Saviour's Infants School</v>
          </cell>
          <cell r="D29">
            <v>236</v>
          </cell>
          <cell r="F29">
            <v>38</v>
          </cell>
          <cell r="G29">
            <v>59</v>
          </cell>
          <cell r="H29">
            <v>60</v>
          </cell>
          <cell r="I29">
            <v>79</v>
          </cell>
          <cell r="V29">
            <v>198</v>
          </cell>
        </row>
        <row r="30">
          <cell r="B30">
            <v>3035</v>
          </cell>
          <cell r="C30" t="str">
            <v>St Michael's C of E Junior School</v>
          </cell>
          <cell r="D30">
            <v>170</v>
          </cell>
          <cell r="J30">
            <v>48</v>
          </cell>
          <cell r="K30">
            <v>43</v>
          </cell>
          <cell r="L30">
            <v>42</v>
          </cell>
          <cell r="M30">
            <v>37</v>
          </cell>
          <cell r="V30">
            <v>170</v>
          </cell>
        </row>
        <row r="31">
          <cell r="B31">
            <v>3076</v>
          </cell>
          <cell r="C31" t="str">
            <v>Batheaston Primary</v>
          </cell>
          <cell r="D31">
            <v>211</v>
          </cell>
          <cell r="G31">
            <v>30</v>
          </cell>
          <cell r="H31">
            <v>31</v>
          </cell>
          <cell r="I31">
            <v>30</v>
          </cell>
          <cell r="J31">
            <v>30</v>
          </cell>
          <cell r="K31">
            <v>32</v>
          </cell>
          <cell r="L31">
            <v>30</v>
          </cell>
          <cell r="M31">
            <v>28</v>
          </cell>
          <cell r="V31">
            <v>211</v>
          </cell>
        </row>
        <row r="32">
          <cell r="B32">
            <v>3077</v>
          </cell>
          <cell r="C32" t="str">
            <v>Bathford C.E. (V.C.) Primary School</v>
          </cell>
          <cell r="D32">
            <v>187</v>
          </cell>
          <cell r="G32">
            <v>25</v>
          </cell>
          <cell r="H32">
            <v>31</v>
          </cell>
          <cell r="I32">
            <v>28</v>
          </cell>
          <cell r="J32">
            <v>23</v>
          </cell>
          <cell r="K32">
            <v>30</v>
          </cell>
          <cell r="L32">
            <v>31</v>
          </cell>
          <cell r="M32">
            <v>19</v>
          </cell>
          <cell r="V32">
            <v>187</v>
          </cell>
        </row>
        <row r="33">
          <cell r="B33">
            <v>3078</v>
          </cell>
          <cell r="C33" t="str">
            <v>Cameley C of E VC Primary School</v>
          </cell>
          <cell r="D33">
            <v>96</v>
          </cell>
          <cell r="G33">
            <v>12</v>
          </cell>
          <cell r="H33">
            <v>15</v>
          </cell>
          <cell r="I33">
            <v>13</v>
          </cell>
          <cell r="J33">
            <v>14</v>
          </cell>
          <cell r="K33">
            <v>12</v>
          </cell>
          <cell r="L33">
            <v>11</v>
          </cell>
          <cell r="M33">
            <v>19</v>
          </cell>
          <cell r="V33">
            <v>96</v>
          </cell>
        </row>
        <row r="34">
          <cell r="B34">
            <v>3079</v>
          </cell>
          <cell r="C34" t="str">
            <v>Camerton C of E Primary</v>
          </cell>
          <cell r="D34">
            <v>34</v>
          </cell>
          <cell r="F34">
            <v>5</v>
          </cell>
          <cell r="G34">
            <v>4</v>
          </cell>
          <cell r="H34">
            <v>7</v>
          </cell>
          <cell r="I34">
            <v>5</v>
          </cell>
          <cell r="K34">
            <v>3</v>
          </cell>
          <cell r="L34">
            <v>4</v>
          </cell>
          <cell r="M34">
            <v>6</v>
          </cell>
          <cell r="V34">
            <v>29</v>
          </cell>
        </row>
        <row r="35">
          <cell r="B35">
            <v>3086</v>
          </cell>
          <cell r="C35" t="str">
            <v>East Harptree CE VC Primary</v>
          </cell>
          <cell r="D35">
            <v>88</v>
          </cell>
          <cell r="G35">
            <v>12</v>
          </cell>
          <cell r="H35">
            <v>9</v>
          </cell>
          <cell r="I35">
            <v>10</v>
          </cell>
          <cell r="J35">
            <v>14</v>
          </cell>
          <cell r="K35">
            <v>17</v>
          </cell>
          <cell r="L35">
            <v>13</v>
          </cell>
          <cell r="M35">
            <v>13</v>
          </cell>
          <cell r="V35">
            <v>88</v>
          </cell>
        </row>
        <row r="36">
          <cell r="B36">
            <v>3088</v>
          </cell>
          <cell r="C36" t="str">
            <v>Farmborough Primary School</v>
          </cell>
          <cell r="D36">
            <v>118</v>
          </cell>
          <cell r="G36">
            <v>27</v>
          </cell>
          <cell r="H36">
            <v>19</v>
          </cell>
          <cell r="I36">
            <v>16</v>
          </cell>
          <cell r="J36">
            <v>19</v>
          </cell>
          <cell r="K36">
            <v>15</v>
          </cell>
          <cell r="L36">
            <v>16</v>
          </cell>
          <cell r="M36">
            <v>6</v>
          </cell>
          <cell r="V36">
            <v>118</v>
          </cell>
        </row>
        <row r="37">
          <cell r="B37">
            <v>3089</v>
          </cell>
          <cell r="C37" t="str">
            <v>Farrington Gurney CoE Primary School</v>
          </cell>
          <cell r="D37">
            <v>91</v>
          </cell>
          <cell r="G37">
            <v>13</v>
          </cell>
          <cell r="H37">
            <v>18</v>
          </cell>
          <cell r="I37">
            <v>11</v>
          </cell>
          <cell r="J37">
            <v>14</v>
          </cell>
          <cell r="K37">
            <v>13</v>
          </cell>
          <cell r="L37">
            <v>7</v>
          </cell>
          <cell r="M37">
            <v>15</v>
          </cell>
          <cell r="V37">
            <v>91</v>
          </cell>
        </row>
        <row r="38">
          <cell r="B38">
            <v>3092</v>
          </cell>
          <cell r="C38" t="str">
            <v>Freshford CE Primary School</v>
          </cell>
          <cell r="D38">
            <v>150</v>
          </cell>
          <cell r="G38">
            <v>21</v>
          </cell>
          <cell r="H38">
            <v>21</v>
          </cell>
          <cell r="I38">
            <v>19</v>
          </cell>
          <cell r="J38">
            <v>17</v>
          </cell>
          <cell r="K38">
            <v>22</v>
          </cell>
          <cell r="L38">
            <v>27</v>
          </cell>
          <cell r="M38">
            <v>23</v>
          </cell>
          <cell r="V38">
            <v>150</v>
          </cell>
        </row>
        <row r="39">
          <cell r="B39">
            <v>3096</v>
          </cell>
          <cell r="C39" t="str">
            <v>Marksbury CE Primary</v>
          </cell>
          <cell r="D39">
            <v>91</v>
          </cell>
          <cell r="G39">
            <v>6</v>
          </cell>
          <cell r="H39">
            <v>10</v>
          </cell>
          <cell r="I39">
            <v>18</v>
          </cell>
          <cell r="J39">
            <v>14</v>
          </cell>
          <cell r="K39">
            <v>13</v>
          </cell>
          <cell r="L39">
            <v>17</v>
          </cell>
          <cell r="M39">
            <v>13</v>
          </cell>
          <cell r="V39">
            <v>91</v>
          </cell>
        </row>
        <row r="40">
          <cell r="B40">
            <v>3103</v>
          </cell>
          <cell r="C40" t="str">
            <v>Swainswick C of E Primary</v>
          </cell>
          <cell r="D40">
            <v>68</v>
          </cell>
          <cell r="G40">
            <v>6</v>
          </cell>
          <cell r="H40">
            <v>11</v>
          </cell>
          <cell r="I40">
            <v>12</v>
          </cell>
          <cell r="J40">
            <v>10</v>
          </cell>
          <cell r="K40">
            <v>10</v>
          </cell>
          <cell r="L40">
            <v>12</v>
          </cell>
          <cell r="M40">
            <v>7</v>
          </cell>
          <cell r="V40">
            <v>68</v>
          </cell>
        </row>
        <row r="41">
          <cell r="B41">
            <v>3105</v>
          </cell>
          <cell r="C41" t="str">
            <v>St. Mary's Primary School</v>
          </cell>
          <cell r="D41">
            <v>166</v>
          </cell>
          <cell r="G41">
            <v>20</v>
          </cell>
          <cell r="H41">
            <v>25</v>
          </cell>
          <cell r="I41">
            <v>25</v>
          </cell>
          <cell r="J41">
            <v>21</v>
          </cell>
          <cell r="K41">
            <v>30</v>
          </cell>
          <cell r="L41">
            <v>23</v>
          </cell>
          <cell r="M41">
            <v>22</v>
          </cell>
          <cell r="V41">
            <v>166</v>
          </cell>
        </row>
        <row r="42">
          <cell r="B42">
            <v>3106</v>
          </cell>
          <cell r="C42" t="str">
            <v>Ubley C of E Primary School</v>
          </cell>
          <cell r="D42">
            <v>80</v>
          </cell>
          <cell r="G42">
            <v>15</v>
          </cell>
          <cell r="H42">
            <v>14</v>
          </cell>
          <cell r="I42">
            <v>14</v>
          </cell>
          <cell r="J42">
            <v>10</v>
          </cell>
          <cell r="K42">
            <v>7</v>
          </cell>
          <cell r="L42">
            <v>12</v>
          </cell>
          <cell r="M42">
            <v>8</v>
          </cell>
          <cell r="V42">
            <v>80</v>
          </cell>
        </row>
        <row r="43">
          <cell r="B43">
            <v>3107</v>
          </cell>
          <cell r="C43" t="str">
            <v>St Julian's CofE VC Primary</v>
          </cell>
          <cell r="D43">
            <v>101</v>
          </cell>
          <cell r="G43">
            <v>17</v>
          </cell>
          <cell r="H43">
            <v>16</v>
          </cell>
          <cell r="I43">
            <v>16</v>
          </cell>
          <cell r="J43">
            <v>14</v>
          </cell>
          <cell r="K43">
            <v>10</v>
          </cell>
          <cell r="L43">
            <v>15</v>
          </cell>
          <cell r="M43">
            <v>13</v>
          </cell>
          <cell r="V43">
            <v>101</v>
          </cell>
        </row>
        <row r="44">
          <cell r="B44">
            <v>3109</v>
          </cell>
          <cell r="C44" t="str">
            <v>St Mary's C.E. Primary School</v>
          </cell>
          <cell r="D44">
            <v>139</v>
          </cell>
          <cell r="E44">
            <v>7</v>
          </cell>
          <cell r="F44">
            <v>11</v>
          </cell>
          <cell r="G44">
            <v>13</v>
          </cell>
          <cell r="H44">
            <v>22</v>
          </cell>
          <cell r="I44">
            <v>19</v>
          </cell>
          <cell r="J44">
            <v>15</v>
          </cell>
          <cell r="K44">
            <v>17</v>
          </cell>
          <cell r="L44">
            <v>22</v>
          </cell>
          <cell r="M44">
            <v>13</v>
          </cell>
          <cell r="V44">
            <v>121</v>
          </cell>
        </row>
        <row r="45">
          <cell r="B45">
            <v>3347</v>
          </cell>
          <cell r="C45" t="str">
            <v>Shoscombe C.E.V.A. Primary</v>
          </cell>
          <cell r="D45">
            <v>106</v>
          </cell>
          <cell r="G45">
            <v>13</v>
          </cell>
          <cell r="H45">
            <v>17</v>
          </cell>
          <cell r="I45">
            <v>17</v>
          </cell>
          <cell r="J45">
            <v>6</v>
          </cell>
          <cell r="K45">
            <v>19</v>
          </cell>
          <cell r="L45">
            <v>16</v>
          </cell>
          <cell r="M45">
            <v>18</v>
          </cell>
          <cell r="V45">
            <v>106</v>
          </cell>
        </row>
        <row r="46">
          <cell r="B46">
            <v>3420</v>
          </cell>
          <cell r="C46" t="str">
            <v>Bathwick St Mary C of E School</v>
          </cell>
          <cell r="D46">
            <v>224</v>
          </cell>
          <cell r="G46">
            <v>30</v>
          </cell>
          <cell r="H46">
            <v>30</v>
          </cell>
          <cell r="I46">
            <v>30</v>
          </cell>
          <cell r="J46">
            <v>33</v>
          </cell>
          <cell r="K46">
            <v>33</v>
          </cell>
          <cell r="L46">
            <v>34</v>
          </cell>
          <cell r="M46">
            <v>34</v>
          </cell>
          <cell r="V46">
            <v>224</v>
          </cell>
        </row>
        <row r="47">
          <cell r="B47">
            <v>3421</v>
          </cell>
          <cell r="C47" t="str">
            <v>St. Andrew's CEVA Primary</v>
          </cell>
          <cell r="D47">
            <v>209</v>
          </cell>
          <cell r="E47">
            <v>2</v>
          </cell>
          <cell r="F47">
            <v>21</v>
          </cell>
          <cell r="G47">
            <v>25</v>
          </cell>
          <cell r="H47">
            <v>30</v>
          </cell>
          <cell r="I47">
            <v>30</v>
          </cell>
          <cell r="J47">
            <v>25</v>
          </cell>
          <cell r="K47">
            <v>26</v>
          </cell>
          <cell r="L47">
            <v>26</v>
          </cell>
          <cell r="M47">
            <v>24</v>
          </cell>
          <cell r="V47">
            <v>186</v>
          </cell>
        </row>
        <row r="48">
          <cell r="B48">
            <v>3422</v>
          </cell>
          <cell r="C48" t="str">
            <v>St. Stephen's CE VA Primary</v>
          </cell>
          <cell r="D48">
            <v>410</v>
          </cell>
          <cell r="G48">
            <v>57</v>
          </cell>
          <cell r="H48">
            <v>60</v>
          </cell>
          <cell r="I48">
            <v>59</v>
          </cell>
          <cell r="J48">
            <v>59</v>
          </cell>
          <cell r="K48">
            <v>58</v>
          </cell>
          <cell r="L48">
            <v>60</v>
          </cell>
          <cell r="M48">
            <v>57</v>
          </cell>
          <cell r="V48">
            <v>410</v>
          </cell>
        </row>
        <row r="49">
          <cell r="B49">
            <v>3423</v>
          </cell>
          <cell r="C49" t="str">
            <v>Widcombe CE Junior</v>
          </cell>
          <cell r="D49">
            <v>232</v>
          </cell>
          <cell r="J49">
            <v>54</v>
          </cell>
          <cell r="K49">
            <v>60</v>
          </cell>
          <cell r="L49">
            <v>60</v>
          </cell>
          <cell r="M49">
            <v>58</v>
          </cell>
          <cell r="V49">
            <v>232</v>
          </cell>
        </row>
        <row r="50">
          <cell r="B50">
            <v>3424</v>
          </cell>
          <cell r="C50" t="str">
            <v>St. John's Catholic Primary</v>
          </cell>
          <cell r="D50">
            <v>317</v>
          </cell>
          <cell r="G50">
            <v>46</v>
          </cell>
          <cell r="H50">
            <v>46</v>
          </cell>
          <cell r="I50">
            <v>44</v>
          </cell>
          <cell r="J50">
            <v>45</v>
          </cell>
          <cell r="K50">
            <v>44</v>
          </cell>
          <cell r="L50">
            <v>47</v>
          </cell>
          <cell r="M50">
            <v>45</v>
          </cell>
          <cell r="V50">
            <v>317</v>
          </cell>
        </row>
        <row r="51">
          <cell r="B51">
            <v>3425</v>
          </cell>
          <cell r="C51" t="str">
            <v>St. Mary's R.C. Primary School</v>
          </cell>
          <cell r="D51">
            <v>199</v>
          </cell>
          <cell r="G51">
            <v>23</v>
          </cell>
          <cell r="H51">
            <v>30</v>
          </cell>
          <cell r="I51">
            <v>28</v>
          </cell>
          <cell r="J51">
            <v>29</v>
          </cell>
          <cell r="K51">
            <v>30</v>
          </cell>
          <cell r="L51">
            <v>29</v>
          </cell>
          <cell r="M51">
            <v>30</v>
          </cell>
          <cell r="V51">
            <v>199</v>
          </cell>
        </row>
        <row r="52">
          <cell r="B52">
            <v>3446</v>
          </cell>
          <cell r="C52" t="str">
            <v>St Nicholas Primary School</v>
          </cell>
          <cell r="D52">
            <v>236</v>
          </cell>
          <cell r="G52">
            <v>38</v>
          </cell>
          <cell r="H52">
            <v>30</v>
          </cell>
          <cell r="I52">
            <v>44</v>
          </cell>
          <cell r="J52">
            <v>35</v>
          </cell>
          <cell r="K52">
            <v>26</v>
          </cell>
          <cell r="L52">
            <v>32</v>
          </cell>
          <cell r="M52">
            <v>31</v>
          </cell>
          <cell r="V52">
            <v>236</v>
          </cell>
        </row>
        <row r="53">
          <cell r="B53">
            <v>3448</v>
          </cell>
          <cell r="C53" t="str">
            <v>St Keyna Primary School</v>
          </cell>
          <cell r="D53">
            <v>237</v>
          </cell>
          <cell r="E53">
            <v>3</v>
          </cell>
          <cell r="F53">
            <v>21</v>
          </cell>
          <cell r="G53">
            <v>39</v>
          </cell>
          <cell r="H53">
            <v>30</v>
          </cell>
          <cell r="I53">
            <v>30</v>
          </cell>
          <cell r="J53">
            <v>23</v>
          </cell>
          <cell r="K53">
            <v>35</v>
          </cell>
          <cell r="L53">
            <v>32</v>
          </cell>
          <cell r="M53">
            <v>24</v>
          </cell>
          <cell r="V53">
            <v>213</v>
          </cell>
        </row>
        <row r="54">
          <cell r="B54">
            <v>3449</v>
          </cell>
          <cell r="C54" t="str">
            <v>Newbridge Primary School</v>
          </cell>
          <cell r="D54">
            <v>445</v>
          </cell>
          <cell r="G54">
            <v>60</v>
          </cell>
          <cell r="H54">
            <v>60</v>
          </cell>
          <cell r="I54">
            <v>54</v>
          </cell>
          <cell r="J54">
            <v>60</v>
          </cell>
          <cell r="K54">
            <v>61</v>
          </cell>
          <cell r="L54">
            <v>60</v>
          </cell>
          <cell r="M54">
            <v>90</v>
          </cell>
          <cell r="V54">
            <v>445</v>
          </cell>
        </row>
        <row r="55">
          <cell r="B55">
            <v>4130</v>
          </cell>
          <cell r="C55" t="str">
            <v>Chew Valley School</v>
          </cell>
          <cell r="D55">
            <v>1136</v>
          </cell>
          <cell r="N55">
            <v>182</v>
          </cell>
          <cell r="O55">
            <v>195</v>
          </cell>
          <cell r="P55">
            <v>182</v>
          </cell>
          <cell r="Q55">
            <v>192</v>
          </cell>
          <cell r="R55">
            <v>179</v>
          </cell>
          <cell r="S55">
            <v>102</v>
          </cell>
          <cell r="T55">
            <v>104</v>
          </cell>
          <cell r="W55">
            <v>930</v>
          </cell>
        </row>
        <row r="56">
          <cell r="B56">
            <v>4607</v>
          </cell>
          <cell r="C56" t="str">
            <v>St. Mark's School</v>
          </cell>
          <cell r="D56">
            <v>198</v>
          </cell>
          <cell r="N56">
            <v>29</v>
          </cell>
          <cell r="O56">
            <v>44</v>
          </cell>
          <cell r="P56">
            <v>44</v>
          </cell>
          <cell r="Q56">
            <v>35</v>
          </cell>
          <cell r="R56">
            <v>33</v>
          </cell>
          <cell r="S56">
            <v>12</v>
          </cell>
          <cell r="T56">
            <v>1</v>
          </cell>
          <cell r="W56">
            <v>185</v>
          </cell>
        </row>
        <row r="57">
          <cell r="B57">
            <v>4608</v>
          </cell>
          <cell r="C57" t="str">
            <v>SAINT GREGORY'S CATHOLIC COLLEGE</v>
          </cell>
          <cell r="D57">
            <v>931</v>
          </cell>
          <cell r="N57">
            <v>160</v>
          </cell>
          <cell r="O57">
            <v>166</v>
          </cell>
          <cell r="P57">
            <v>166</v>
          </cell>
          <cell r="Q57">
            <v>160</v>
          </cell>
          <cell r="R57">
            <v>152</v>
          </cell>
          <cell r="S57">
            <v>74</v>
          </cell>
          <cell r="T57">
            <v>53</v>
          </cell>
          <cell r="W57">
            <v>804</v>
          </cell>
        </row>
        <row r="59">
          <cell r="B59" t="str">
            <v>DEMY DATA:</v>
          </cell>
        </row>
        <row r="60">
          <cell r="B60" t="str">
            <v>iveID</v>
          </cell>
          <cell r="C60" t="str">
            <v>SchoolName</v>
          </cell>
          <cell r="D60" t="str">
            <v>Total Of UPN</v>
          </cell>
          <cell r="E60" t="str">
            <v>N1</v>
          </cell>
          <cell r="F60" t="str">
            <v>N2</v>
          </cell>
          <cell r="G60" t="str">
            <v>R</v>
          </cell>
          <cell r="H60">
            <v>1</v>
          </cell>
          <cell r="I60">
            <v>2</v>
          </cell>
          <cell r="J60">
            <v>3</v>
          </cell>
          <cell r="K60">
            <v>4</v>
          </cell>
          <cell r="L60">
            <v>5</v>
          </cell>
          <cell r="M60">
            <v>6</v>
          </cell>
          <cell r="N60">
            <v>7</v>
          </cell>
          <cell r="O60">
            <v>8</v>
          </cell>
          <cell r="P60">
            <v>9</v>
          </cell>
          <cell r="Q60">
            <v>10</v>
          </cell>
          <cell r="R60">
            <v>11</v>
          </cell>
          <cell r="S60">
            <v>12</v>
          </cell>
          <cell r="T60">
            <v>13</v>
          </cell>
          <cell r="U60">
            <v>14</v>
          </cell>
        </row>
        <row r="61">
          <cell r="B61">
            <v>2001</v>
          </cell>
          <cell r="C61" t="str">
            <v>St Martin's Garden Primary School</v>
          </cell>
          <cell r="D61">
            <v>234</v>
          </cell>
          <cell r="G61">
            <v>36</v>
          </cell>
          <cell r="H61">
            <v>35</v>
          </cell>
          <cell r="I61">
            <v>32</v>
          </cell>
          <cell r="J61">
            <v>47</v>
          </cell>
          <cell r="K61">
            <v>27</v>
          </cell>
          <cell r="L61">
            <v>36</v>
          </cell>
          <cell r="M61">
            <v>21</v>
          </cell>
          <cell r="V61">
            <v>234</v>
          </cell>
        </row>
        <row r="62">
          <cell r="B62">
            <v>2162</v>
          </cell>
          <cell r="C62" t="str">
            <v>Widcombe Infant School</v>
          </cell>
          <cell r="D62">
            <v>178</v>
          </cell>
          <cell r="G62">
            <v>59</v>
          </cell>
          <cell r="H62">
            <v>59</v>
          </cell>
          <cell r="I62">
            <v>60</v>
          </cell>
          <cell r="V62">
            <v>178</v>
          </cell>
        </row>
        <row r="63">
          <cell r="B63">
            <v>2239</v>
          </cell>
          <cell r="C63" t="str">
            <v>Clutton</v>
          </cell>
          <cell r="D63">
            <v>121</v>
          </cell>
          <cell r="G63">
            <v>18</v>
          </cell>
          <cell r="H63">
            <v>21</v>
          </cell>
          <cell r="I63">
            <v>14</v>
          </cell>
          <cell r="J63">
            <v>11</v>
          </cell>
          <cell r="K63">
            <v>23</v>
          </cell>
          <cell r="L63">
            <v>19</v>
          </cell>
          <cell r="M63">
            <v>15</v>
          </cell>
          <cell r="V63">
            <v>121</v>
          </cell>
        </row>
        <row r="64">
          <cell r="B64">
            <v>2244</v>
          </cell>
          <cell r="C64" t="str">
            <v>Peasedown St John Primary Schl</v>
          </cell>
          <cell r="D64">
            <v>576</v>
          </cell>
          <cell r="E64">
            <v>21</v>
          </cell>
          <cell r="F64">
            <v>52</v>
          </cell>
          <cell r="G64">
            <v>72</v>
          </cell>
          <cell r="H64">
            <v>76</v>
          </cell>
          <cell r="I64">
            <v>76</v>
          </cell>
          <cell r="J64">
            <v>71</v>
          </cell>
          <cell r="K64">
            <v>68</v>
          </cell>
          <cell r="L64">
            <v>74</v>
          </cell>
          <cell r="M64">
            <v>66</v>
          </cell>
          <cell r="V64">
            <v>503</v>
          </cell>
        </row>
        <row r="65">
          <cell r="B65">
            <v>2249</v>
          </cell>
          <cell r="C65" t="str">
            <v>Welton Primary School</v>
          </cell>
          <cell r="D65">
            <v>183</v>
          </cell>
          <cell r="G65">
            <v>27</v>
          </cell>
          <cell r="H65">
            <v>30</v>
          </cell>
          <cell r="I65">
            <v>25</v>
          </cell>
          <cell r="J65">
            <v>24</v>
          </cell>
          <cell r="K65">
            <v>25</v>
          </cell>
          <cell r="L65">
            <v>24</v>
          </cell>
          <cell r="M65">
            <v>28</v>
          </cell>
          <cell r="V65">
            <v>183</v>
          </cell>
        </row>
        <row r="66">
          <cell r="B66">
            <v>2293</v>
          </cell>
          <cell r="C66" t="str">
            <v>Longvernal Primary School</v>
          </cell>
          <cell r="D66">
            <v>137</v>
          </cell>
          <cell r="G66">
            <v>23</v>
          </cell>
          <cell r="H66">
            <v>16</v>
          </cell>
          <cell r="I66">
            <v>18</v>
          </cell>
          <cell r="J66">
            <v>25</v>
          </cell>
          <cell r="K66">
            <v>19</v>
          </cell>
          <cell r="L66">
            <v>16</v>
          </cell>
          <cell r="M66">
            <v>20</v>
          </cell>
          <cell r="V66">
            <v>137</v>
          </cell>
        </row>
        <row r="67">
          <cell r="B67">
            <v>3093</v>
          </cell>
          <cell r="C67" t="str">
            <v>High Littleton Church of England V.C. Primary School</v>
          </cell>
          <cell r="D67">
            <v>156</v>
          </cell>
          <cell r="G67">
            <v>25</v>
          </cell>
          <cell r="H67">
            <v>22</v>
          </cell>
          <cell r="I67">
            <v>25</v>
          </cell>
          <cell r="J67">
            <v>24</v>
          </cell>
          <cell r="K67">
            <v>22</v>
          </cell>
          <cell r="L67">
            <v>19</v>
          </cell>
          <cell r="M67">
            <v>19</v>
          </cell>
          <cell r="V67">
            <v>156</v>
          </cell>
        </row>
        <row r="68">
          <cell r="B68">
            <v>3094</v>
          </cell>
          <cell r="C68" t="str">
            <v>St John's C of E Primary School</v>
          </cell>
          <cell r="D68">
            <v>238</v>
          </cell>
          <cell r="G68">
            <v>29</v>
          </cell>
          <cell r="H68">
            <v>59</v>
          </cell>
          <cell r="I68">
            <v>30</v>
          </cell>
          <cell r="J68">
            <v>30</v>
          </cell>
          <cell r="K68">
            <v>30</v>
          </cell>
          <cell r="L68">
            <v>30</v>
          </cell>
          <cell r="M68">
            <v>30</v>
          </cell>
          <cell r="V68">
            <v>238</v>
          </cell>
        </row>
        <row r="69">
          <cell r="B69">
            <v>3102</v>
          </cell>
          <cell r="C69" t="str">
            <v>Saltford C.E. Primary</v>
          </cell>
          <cell r="D69">
            <v>403</v>
          </cell>
          <cell r="G69">
            <v>60</v>
          </cell>
          <cell r="H69">
            <v>61</v>
          </cell>
          <cell r="I69">
            <v>60</v>
          </cell>
          <cell r="J69">
            <v>59</v>
          </cell>
          <cell r="K69">
            <v>61</v>
          </cell>
          <cell r="L69">
            <v>55</v>
          </cell>
          <cell r="M69">
            <v>47</v>
          </cell>
          <cell r="V69">
            <v>403</v>
          </cell>
        </row>
        <row r="70">
          <cell r="B70">
            <v>3125</v>
          </cell>
          <cell r="C70" t="str">
            <v>Weston All Saints Primary Sch</v>
          </cell>
          <cell r="D70">
            <v>595</v>
          </cell>
          <cell r="G70">
            <v>88</v>
          </cell>
          <cell r="H70">
            <v>91</v>
          </cell>
          <cell r="I70">
            <v>91</v>
          </cell>
          <cell r="J70">
            <v>89</v>
          </cell>
          <cell r="K70">
            <v>89</v>
          </cell>
          <cell r="L70">
            <v>88</v>
          </cell>
          <cell r="M70">
            <v>59</v>
          </cell>
          <cell r="V70">
            <v>595</v>
          </cell>
        </row>
        <row r="71">
          <cell r="B71">
            <v>3128</v>
          </cell>
          <cell r="C71" t="str">
            <v>Combe Down Primary School</v>
          </cell>
          <cell r="D71">
            <v>408</v>
          </cell>
          <cell r="G71">
            <v>55</v>
          </cell>
          <cell r="H71">
            <v>61</v>
          </cell>
          <cell r="I71">
            <v>58</v>
          </cell>
          <cell r="J71">
            <v>59</v>
          </cell>
          <cell r="K71">
            <v>60</v>
          </cell>
          <cell r="L71">
            <v>59</v>
          </cell>
          <cell r="M71">
            <v>56</v>
          </cell>
          <cell r="V71">
            <v>408</v>
          </cell>
        </row>
        <row r="72">
          <cell r="B72">
            <v>3440</v>
          </cell>
          <cell r="C72" t="str">
            <v>Chew Stoke Church School</v>
          </cell>
          <cell r="D72">
            <v>184</v>
          </cell>
          <cell r="G72">
            <v>25</v>
          </cell>
          <cell r="H72">
            <v>30</v>
          </cell>
          <cell r="I72">
            <v>27</v>
          </cell>
          <cell r="J72">
            <v>25</v>
          </cell>
          <cell r="K72">
            <v>29</v>
          </cell>
          <cell r="L72">
            <v>25</v>
          </cell>
          <cell r="M72">
            <v>23</v>
          </cell>
          <cell r="V72">
            <v>184</v>
          </cell>
        </row>
        <row r="73">
          <cell r="B73">
            <v>3445</v>
          </cell>
          <cell r="C73" t="str">
            <v>St John's CE VA Primary School</v>
          </cell>
          <cell r="D73">
            <v>466</v>
          </cell>
          <cell r="E73">
            <v>1</v>
          </cell>
          <cell r="F73">
            <v>51</v>
          </cell>
          <cell r="G73">
            <v>60</v>
          </cell>
          <cell r="H73">
            <v>58</v>
          </cell>
          <cell r="I73">
            <v>59</v>
          </cell>
          <cell r="J73">
            <v>59</v>
          </cell>
          <cell r="K73">
            <v>60</v>
          </cell>
          <cell r="L73">
            <v>58</v>
          </cell>
          <cell r="M73">
            <v>60</v>
          </cell>
          <cell r="V73">
            <v>414</v>
          </cell>
        </row>
        <row r="74">
          <cell r="B74">
            <v>3447</v>
          </cell>
          <cell r="C74" t="str">
            <v>Trinity C of E Primary School</v>
          </cell>
          <cell r="D74">
            <v>188</v>
          </cell>
          <cell r="E74">
            <v>1</v>
          </cell>
          <cell r="F74">
            <v>14</v>
          </cell>
          <cell r="G74">
            <v>30</v>
          </cell>
          <cell r="H74">
            <v>26</v>
          </cell>
          <cell r="I74">
            <v>25</v>
          </cell>
          <cell r="J74">
            <v>18</v>
          </cell>
          <cell r="K74">
            <v>26</v>
          </cell>
          <cell r="L74">
            <v>25</v>
          </cell>
          <cell r="M74">
            <v>23</v>
          </cell>
          <cell r="V74">
            <v>173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M2" sqref="M2"/>
    </sheetView>
  </sheetViews>
  <sheetFormatPr defaultRowHeight="12.75" x14ac:dyDescent="0.2"/>
  <cols>
    <col min="1" max="2" width="6.42578125" customWidth="1"/>
    <col min="3" max="3" width="27.42578125" bestFit="1" customWidth="1"/>
    <col min="4" max="4" width="17.140625" customWidth="1"/>
    <col min="5" max="5" width="16.42578125" style="10" customWidth="1"/>
    <col min="6" max="6" width="13" style="37" bestFit="1" customWidth="1"/>
    <col min="7" max="7" width="12.85546875" style="13" hidden="1" customWidth="1"/>
    <col min="8" max="8" width="17.5703125" style="26" customWidth="1"/>
    <col min="9" max="9" width="10.85546875" customWidth="1"/>
    <col min="10" max="10" width="9.7109375" style="32" bestFit="1" customWidth="1"/>
    <col min="11" max="11" width="0" hidden="1" customWidth="1"/>
    <col min="12" max="12" width="11.28515625" style="43" customWidth="1"/>
    <col min="13" max="13" width="11.42578125" style="10" customWidth="1"/>
  </cols>
  <sheetData>
    <row r="1" spans="1:14" ht="23.25" x14ac:dyDescent="0.3">
      <c r="A1" s="3" t="s">
        <v>97</v>
      </c>
      <c r="B1" s="3"/>
      <c r="C1" s="3"/>
      <c r="D1" s="3"/>
      <c r="E1" s="36"/>
      <c r="L1" s="74">
        <v>8.1</v>
      </c>
    </row>
    <row r="2" spans="1:14" x14ac:dyDescent="0.2">
      <c r="D2" s="57" t="s">
        <v>98</v>
      </c>
      <c r="E2" s="58"/>
      <c r="F2" s="59"/>
      <c r="G2" s="60"/>
      <c r="H2" s="61"/>
      <c r="I2" s="61"/>
    </row>
    <row r="3" spans="1:14" x14ac:dyDescent="0.2">
      <c r="D3" s="25" t="s">
        <v>93</v>
      </c>
      <c r="E3" s="24"/>
      <c r="F3" s="24"/>
      <c r="H3" s="27"/>
      <c r="I3" s="23"/>
      <c r="J3" s="27"/>
    </row>
    <row r="4" spans="1:14" s="1" customFormat="1" ht="108" customHeight="1" x14ac:dyDescent="0.2">
      <c r="A4" s="56"/>
      <c r="B4" s="56"/>
      <c r="D4" s="62" t="s">
        <v>99</v>
      </c>
      <c r="E4" s="50" t="s">
        <v>95</v>
      </c>
      <c r="F4" s="50" t="s">
        <v>94</v>
      </c>
      <c r="G4" s="40">
        <v>38442</v>
      </c>
      <c r="H4" s="41" t="s">
        <v>100</v>
      </c>
      <c r="I4" s="49" t="s">
        <v>101</v>
      </c>
      <c r="J4" s="42" t="s">
        <v>102</v>
      </c>
      <c r="L4" s="44" t="s">
        <v>103</v>
      </c>
      <c r="M4" s="71"/>
      <c r="N4" s="70"/>
    </row>
    <row r="5" spans="1:14" s="1" customFormat="1" x14ac:dyDescent="0.2">
      <c r="D5" s="56"/>
      <c r="E5" s="56"/>
      <c r="F5" s="56"/>
      <c r="G5" s="56"/>
      <c r="H5" s="56"/>
      <c r="I5" s="56"/>
      <c r="J5" s="56"/>
      <c r="M5" s="72"/>
    </row>
    <row r="6" spans="1:14" s="1" customFormat="1" x14ac:dyDescent="0.2">
      <c r="D6" s="22" t="s">
        <v>0</v>
      </c>
      <c r="E6" s="38" t="s">
        <v>0</v>
      </c>
      <c r="F6" s="38" t="s">
        <v>0</v>
      </c>
      <c r="G6" s="14" t="s">
        <v>0</v>
      </c>
      <c r="H6" s="28" t="s">
        <v>1</v>
      </c>
      <c r="I6" s="4" t="s">
        <v>0</v>
      </c>
      <c r="J6" s="33"/>
      <c r="L6" s="45" t="s">
        <v>0</v>
      </c>
      <c r="M6" s="72"/>
    </row>
    <row r="7" spans="1:14" x14ac:dyDescent="0.2">
      <c r="A7" t="s">
        <v>45</v>
      </c>
      <c r="B7">
        <v>2236</v>
      </c>
      <c r="C7" s="5" t="s">
        <v>2</v>
      </c>
      <c r="D7" s="6">
        <f>VLOOKUP(B7,'[1]Summary '!$A$3:$AW$46,49,FALSE)</f>
        <v>53899</v>
      </c>
      <c r="E7" s="6">
        <v>34134</v>
      </c>
      <c r="F7" s="6">
        <v>37718</v>
      </c>
      <c r="G7" s="15">
        <v>31271</v>
      </c>
      <c r="H7" s="29">
        <f>VLOOKUP(B7,'[1]Summary '!$A$3:$AZ$46,52,FALSE)</f>
        <v>6.5</v>
      </c>
      <c r="I7" s="6">
        <f>+D7-E7</f>
        <v>19765</v>
      </c>
      <c r="J7" s="30">
        <f>VLOOKUP(B7,'[2]NOR by NCY'!$B$8:$V$74,21,FALSE)</f>
        <v>212</v>
      </c>
      <c r="K7">
        <v>2236</v>
      </c>
      <c r="L7" s="46">
        <f>VLOOKUP(B7,'[1]Summary '!$A$3:$AY$47,51,FALSE)</f>
        <v>0</v>
      </c>
    </row>
    <row r="8" spans="1:14" x14ac:dyDescent="0.2">
      <c r="A8" t="s">
        <v>46</v>
      </c>
      <c r="B8">
        <v>3076</v>
      </c>
      <c r="C8" s="5" t="s">
        <v>3</v>
      </c>
      <c r="D8" s="6">
        <f>VLOOKUP(B8,'[1]Summary '!$A$3:$AW$46,49,FALSE)</f>
        <v>6172</v>
      </c>
      <c r="E8" s="6">
        <v>-4358</v>
      </c>
      <c r="F8" s="6">
        <v>-16462</v>
      </c>
      <c r="G8" s="15">
        <v>30259</v>
      </c>
      <c r="H8" s="29">
        <f>VLOOKUP(B8,'[1]Summary '!$A$3:$AZ$46,52,FALSE)</f>
        <v>0.74</v>
      </c>
      <c r="I8" s="6">
        <f>+D8-E8</f>
        <v>10530</v>
      </c>
      <c r="J8" s="30">
        <f>VLOOKUP(B8,'[2]NOR by NCY'!$B$8:$V$74,21,FALSE)</f>
        <v>211</v>
      </c>
      <c r="K8">
        <v>3076</v>
      </c>
      <c r="L8" s="46">
        <f>VLOOKUP(B8,'[1]Summary '!$A$3:$AY$47,51,FALSE)</f>
        <v>0</v>
      </c>
    </row>
    <row r="9" spans="1:14" x14ac:dyDescent="0.2">
      <c r="A9" t="s">
        <v>47</v>
      </c>
      <c r="B9">
        <v>3077</v>
      </c>
      <c r="C9" s="5" t="s">
        <v>4</v>
      </c>
      <c r="D9" s="6">
        <f>VLOOKUP(B9,'[1]Summary '!$A$3:$AW$46,49,FALSE)</f>
        <v>20666</v>
      </c>
      <c r="E9" s="6">
        <v>30172</v>
      </c>
      <c r="F9" s="6">
        <v>17273</v>
      </c>
      <c r="G9" s="15">
        <v>40815</v>
      </c>
      <c r="H9" s="29">
        <f>VLOOKUP(B9,'[1]Summary '!$A$3:$AZ$46,52,FALSE)</f>
        <v>2.75</v>
      </c>
      <c r="I9" s="6">
        <f t="shared" ref="I9:I47" si="0">+D9-E9</f>
        <v>-9506</v>
      </c>
      <c r="J9" s="30">
        <f>VLOOKUP(B9,'[2]NOR by NCY'!$B$8:$V$74,21,FALSE)</f>
        <v>187</v>
      </c>
      <c r="K9">
        <v>3077</v>
      </c>
      <c r="L9" s="46">
        <f>VLOOKUP(B9,'[1]Summary '!$A$3:$AY$47,51,FALSE)</f>
        <v>0</v>
      </c>
    </row>
    <row r="10" spans="1:14" x14ac:dyDescent="0.2">
      <c r="A10" t="s">
        <v>48</v>
      </c>
      <c r="B10">
        <v>3420</v>
      </c>
      <c r="C10" s="5" t="s">
        <v>5</v>
      </c>
      <c r="D10" s="6">
        <f>VLOOKUP(B10,'[1]Summary '!$A$3:$AW$46,49,FALSE)</f>
        <v>33961</v>
      </c>
      <c r="E10" s="6">
        <v>55705</v>
      </c>
      <c r="F10" s="6">
        <v>89596</v>
      </c>
      <c r="G10" s="15">
        <v>70328</v>
      </c>
      <c r="H10" s="29">
        <f>VLOOKUP(B10,'[1]Summary '!$A$3:$AZ$46,52,FALSE)</f>
        <v>3.98</v>
      </c>
      <c r="I10" s="6">
        <f t="shared" si="0"/>
        <v>-21744</v>
      </c>
      <c r="J10" s="30">
        <f>VLOOKUP(B10,'[2]NOR by NCY'!$B$8:$V$74,21,FALSE)</f>
        <v>224</v>
      </c>
      <c r="K10">
        <v>3420</v>
      </c>
      <c r="L10" s="46">
        <f>VLOOKUP(B10,'[1]Summary '!$A$3:$AY$47,51,FALSE)</f>
        <v>0</v>
      </c>
      <c r="N10" s="10"/>
    </row>
    <row r="11" spans="1:14" x14ac:dyDescent="0.2">
      <c r="A11" t="s">
        <v>49</v>
      </c>
      <c r="B11">
        <v>2237</v>
      </c>
      <c r="C11" s="5" t="s">
        <v>6</v>
      </c>
      <c r="D11" s="6">
        <f>VLOOKUP(B11,'[1]Summary '!$A$3:$AW$46,49,FALSE)</f>
        <v>1749</v>
      </c>
      <c r="E11" s="6">
        <v>16666</v>
      </c>
      <c r="F11" s="6">
        <v>15814</v>
      </c>
      <c r="G11" s="15">
        <v>29277</v>
      </c>
      <c r="H11" s="29">
        <f>VLOOKUP(B11,'[1]Summary '!$A$3:$AZ$46,52,FALSE)</f>
        <v>0.3</v>
      </c>
      <c r="I11" s="6">
        <f t="shared" si="0"/>
        <v>-14917</v>
      </c>
      <c r="J11" s="30">
        <f>VLOOKUP(B11,'[2]NOR by NCY'!$B$8:$V$74,21,FALSE)</f>
        <v>145</v>
      </c>
      <c r="K11">
        <v>2237</v>
      </c>
      <c r="L11" s="46">
        <f>VLOOKUP(B11,'[1]Summary '!$A$3:$AY$47,51,FALSE)</f>
        <v>0</v>
      </c>
      <c r="N11" s="10"/>
    </row>
    <row r="12" spans="1:14" x14ac:dyDescent="0.2">
      <c r="A12" t="s">
        <v>50</v>
      </c>
      <c r="B12">
        <v>3078</v>
      </c>
      <c r="C12" s="5" t="s">
        <v>7</v>
      </c>
      <c r="D12" s="6">
        <f>VLOOKUP(B12,'[1]Summary '!$A$3:$AW$46,49,FALSE)</f>
        <v>12570</v>
      </c>
      <c r="E12" s="6">
        <v>8671</v>
      </c>
      <c r="F12" s="6">
        <v>12319</v>
      </c>
      <c r="G12" s="15">
        <v>19748</v>
      </c>
      <c r="H12" s="29">
        <f>VLOOKUP(B12,'[1]Summary '!$A$3:$AZ$46,52,FALSE)</f>
        <v>2.58</v>
      </c>
      <c r="I12" s="6">
        <f t="shared" si="0"/>
        <v>3899</v>
      </c>
      <c r="J12" s="30">
        <f>VLOOKUP(B12,'[2]NOR by NCY'!$B$8:$V$74,21,FALSE)</f>
        <v>96</v>
      </c>
      <c r="K12">
        <v>3078</v>
      </c>
      <c r="L12" s="46">
        <f>VLOOKUP(B12,'[1]Summary '!$A$3:$AY$47,51,FALSE)</f>
        <v>0</v>
      </c>
      <c r="N12" s="10"/>
    </row>
    <row r="13" spans="1:14" x14ac:dyDescent="0.2">
      <c r="A13" t="s">
        <v>51</v>
      </c>
      <c r="B13">
        <v>3079</v>
      </c>
      <c r="C13" s="5" t="s">
        <v>8</v>
      </c>
      <c r="D13" s="6">
        <f>VLOOKUP(B13,'[1]Summary '!$A$3:$AW$46,49,FALSE)</f>
        <v>29642</v>
      </c>
      <c r="E13" s="6">
        <v>14808</v>
      </c>
      <c r="F13" s="6">
        <v>8143</v>
      </c>
      <c r="G13" s="15">
        <v>5510</v>
      </c>
      <c r="H13" s="29">
        <f>VLOOKUP(B13,'[1]Summary '!$A$3:$AZ$46,52,FALSE)</f>
        <v>10.55</v>
      </c>
      <c r="I13" s="6">
        <f t="shared" si="0"/>
        <v>14834</v>
      </c>
      <c r="J13" s="30">
        <f>VLOOKUP(B13,'[2]NOR by NCY'!$B$8:$V$74,21,FALSE)</f>
        <v>29</v>
      </c>
      <c r="K13">
        <v>3079</v>
      </c>
      <c r="L13" s="46">
        <f>VLOOKUP(B13,'[1]Summary '!$A$3:$AY$47,51,FALSE)</f>
        <v>4642</v>
      </c>
      <c r="N13" s="10"/>
    </row>
    <row r="14" spans="1:14" x14ac:dyDescent="0.2">
      <c r="A14" t="s">
        <v>52</v>
      </c>
      <c r="B14">
        <v>2260</v>
      </c>
      <c r="C14" s="5" t="s">
        <v>9</v>
      </c>
      <c r="D14" s="6">
        <f>VLOOKUP(B14,'[1]Summary '!$A$3:$AW$46,49,FALSE)</f>
        <v>40069</v>
      </c>
      <c r="E14" s="6">
        <v>71421</v>
      </c>
      <c r="F14" s="6">
        <v>121629</v>
      </c>
      <c r="G14" s="15">
        <v>32955</v>
      </c>
      <c r="H14" s="29">
        <f>VLOOKUP(B14,'[1]Summary '!$A$3:$AZ$46,52,FALSE)</f>
        <v>3.21</v>
      </c>
      <c r="I14" s="6">
        <f t="shared" si="0"/>
        <v>-31352</v>
      </c>
      <c r="J14" s="30">
        <f>VLOOKUP(B14,'[2]NOR by NCY'!$B$8:$V$74,21,FALSE)</f>
        <v>274</v>
      </c>
      <c r="K14">
        <v>2260</v>
      </c>
      <c r="L14" s="46">
        <f>VLOOKUP(B14,'[1]Summary '!$A$3:$AY$47,51,FALSE)</f>
        <v>0</v>
      </c>
      <c r="N14" s="10"/>
    </row>
    <row r="15" spans="1:14" x14ac:dyDescent="0.2">
      <c r="A15" t="s">
        <v>53</v>
      </c>
      <c r="B15">
        <v>2258</v>
      </c>
      <c r="C15" s="5" t="s">
        <v>10</v>
      </c>
      <c r="D15" s="6">
        <f>VLOOKUP(B15,'[1]Summary '!$A$3:$AW$46,49,FALSE)</f>
        <v>3426</v>
      </c>
      <c r="E15" s="6">
        <v>52414</v>
      </c>
      <c r="F15" s="6">
        <v>24347</v>
      </c>
      <c r="G15" s="15">
        <v>38784</v>
      </c>
      <c r="H15" s="29">
        <f>VLOOKUP(B15,'[1]Summary '!$A$3:$AZ$46,52,FALSE)</f>
        <v>0.44</v>
      </c>
      <c r="I15" s="6">
        <f t="shared" si="0"/>
        <v>-48988</v>
      </c>
      <c r="J15" s="30">
        <f>VLOOKUP(B15,'[2]NOR by NCY'!$B$8:$V$74,21,FALSE)</f>
        <v>179</v>
      </c>
      <c r="K15">
        <v>2258</v>
      </c>
      <c r="L15" s="46">
        <f>VLOOKUP(B15,'[1]Summary '!$A$3:$AY$47,51,FALSE)</f>
        <v>0</v>
      </c>
      <c r="N15" s="10"/>
    </row>
    <row r="16" spans="1:14" x14ac:dyDescent="0.2">
      <c r="A16" t="s">
        <v>54</v>
      </c>
      <c r="B16">
        <v>2242</v>
      </c>
      <c r="C16" s="5" t="s">
        <v>11</v>
      </c>
      <c r="D16" s="6">
        <f>VLOOKUP(B16,'[1]Summary '!$A$3:$AW$46,49,FALSE)</f>
        <v>62782</v>
      </c>
      <c r="E16" s="6">
        <v>36326</v>
      </c>
      <c r="F16" s="6">
        <v>9956</v>
      </c>
      <c r="G16" s="15">
        <v>28878</v>
      </c>
      <c r="H16" s="29">
        <f>VLOOKUP(B16,'[1]Summary '!$A$3:$AZ$46,52,FALSE)</f>
        <v>6.58</v>
      </c>
      <c r="I16" s="6">
        <f t="shared" si="0"/>
        <v>26456</v>
      </c>
      <c r="J16" s="30">
        <f>VLOOKUP(B16,'[2]NOR by NCY'!$B$8:$V$74,21,FALSE)</f>
        <v>268</v>
      </c>
      <c r="K16">
        <v>2242</v>
      </c>
      <c r="L16" s="46">
        <f>VLOOKUP(B16,'[1]Summary '!$A$3:$AY$47,51,FALSE)</f>
        <v>0</v>
      </c>
      <c r="N16" s="10"/>
    </row>
    <row r="17" spans="1:14" x14ac:dyDescent="0.2">
      <c r="A17" t="s">
        <v>55</v>
      </c>
      <c r="B17">
        <v>2238</v>
      </c>
      <c r="C17" s="5" t="s">
        <v>12</v>
      </c>
      <c r="D17" s="6">
        <f>VLOOKUP(B17,'[1]Summary '!$A$3:$AW$46,49,FALSE)</f>
        <v>8140</v>
      </c>
      <c r="E17" s="6">
        <v>24600</v>
      </c>
      <c r="F17" s="6">
        <v>32538</v>
      </c>
      <c r="G17" s="15">
        <v>31352</v>
      </c>
      <c r="H17" s="29">
        <f>VLOOKUP(B17,'[1]Summary '!$A$3:$AZ$46,52,FALSE)</f>
        <v>1.64</v>
      </c>
      <c r="I17" s="6">
        <f t="shared" si="0"/>
        <v>-16460</v>
      </c>
      <c r="J17" s="30">
        <f>VLOOKUP(B17,'[2]NOR by NCY'!$B$8:$V$74,21,FALSE)</f>
        <v>108</v>
      </c>
      <c r="K17">
        <v>2238</v>
      </c>
      <c r="L17" s="46">
        <f>VLOOKUP(B17,'[1]Summary '!$A$3:$AY$47,51,FALSE)</f>
        <v>0</v>
      </c>
      <c r="N17" s="10"/>
    </row>
    <row r="18" spans="1:14" x14ac:dyDescent="0.2">
      <c r="A18" t="s">
        <v>56</v>
      </c>
      <c r="B18">
        <v>3086</v>
      </c>
      <c r="C18" s="5" t="s">
        <v>13</v>
      </c>
      <c r="D18" s="6">
        <f>VLOOKUP(B18,'[1]Summary '!$A$3:$AW$46,49,FALSE)</f>
        <v>42701</v>
      </c>
      <c r="E18" s="6">
        <v>20888</v>
      </c>
      <c r="F18" s="6">
        <v>7477</v>
      </c>
      <c r="G18" s="15">
        <v>35388</v>
      </c>
      <c r="H18" s="29">
        <f>VLOOKUP(B18,'[1]Summary '!$A$3:$AZ$46,52,FALSE)</f>
        <v>9.65</v>
      </c>
      <c r="I18" s="6">
        <f t="shared" si="0"/>
        <v>21813</v>
      </c>
      <c r="J18" s="30">
        <f>VLOOKUP(B18,'[2]NOR by NCY'!$B$8:$V$74,21,FALSE)</f>
        <v>88</v>
      </c>
      <c r="K18">
        <v>3086</v>
      </c>
      <c r="L18" s="46">
        <f>VLOOKUP(B18,'[1]Summary '!$A$3:$AY$47,51,FALSE)</f>
        <v>7306</v>
      </c>
      <c r="N18" s="10"/>
    </row>
    <row r="19" spans="1:14" x14ac:dyDescent="0.2">
      <c r="A19" t="s">
        <v>57</v>
      </c>
      <c r="B19">
        <v>3088</v>
      </c>
      <c r="C19" s="5" t="s">
        <v>14</v>
      </c>
      <c r="D19" s="6">
        <f>VLOOKUP(B19,'[1]Summary '!$A$3:$AW$46,49,FALSE)</f>
        <v>1013</v>
      </c>
      <c r="E19" s="6">
        <v>18633</v>
      </c>
      <c r="F19" s="6">
        <v>6111</v>
      </c>
      <c r="G19" s="15">
        <v>23925</v>
      </c>
      <c r="H19" s="29">
        <f>VLOOKUP(B19,'[1]Summary '!$A$3:$AZ$46,52,FALSE)</f>
        <v>0.2</v>
      </c>
      <c r="I19" s="6">
        <f t="shared" si="0"/>
        <v>-17620</v>
      </c>
      <c r="J19" s="30">
        <f>VLOOKUP(B19,'[2]NOR by NCY'!$B$8:$V$74,21,FALSE)</f>
        <v>118</v>
      </c>
      <c r="K19">
        <v>3088</v>
      </c>
      <c r="L19" s="46">
        <f>VLOOKUP(B19,'[1]Summary '!$A$3:$AY$47,51,FALSE)</f>
        <v>0</v>
      </c>
      <c r="N19" s="10"/>
    </row>
    <row r="20" spans="1:14" x14ac:dyDescent="0.2">
      <c r="A20" t="s">
        <v>58</v>
      </c>
      <c r="B20">
        <v>3089</v>
      </c>
      <c r="C20" s="5" t="s">
        <v>15</v>
      </c>
      <c r="D20" s="6">
        <f>VLOOKUP(B20,'[1]Summary '!$A$3:$AW$46,49,FALSE)</f>
        <v>33860</v>
      </c>
      <c r="E20" s="6">
        <v>-7478</v>
      </c>
      <c r="F20" s="6">
        <v>8714</v>
      </c>
      <c r="G20" s="15">
        <v>23360</v>
      </c>
      <c r="H20" s="29">
        <f>VLOOKUP(B20,'[1]Summary '!$A$3:$AZ$46,52,FALSE)</f>
        <v>8.1199999999999992</v>
      </c>
      <c r="I20" s="6">
        <f t="shared" si="0"/>
        <v>41338</v>
      </c>
      <c r="J20" s="30">
        <f>VLOOKUP(B20,'[2]NOR by NCY'!$B$8:$V$74,21,FALSE)</f>
        <v>91</v>
      </c>
      <c r="K20">
        <v>3089</v>
      </c>
      <c r="L20" s="46">
        <f>VLOOKUP(B20,'[1]Summary '!$A$3:$AY$47,51,FALSE)</f>
        <v>496</v>
      </c>
      <c r="N20" s="10"/>
    </row>
    <row r="21" spans="1:14" x14ac:dyDescent="0.2">
      <c r="A21" t="s">
        <v>59</v>
      </c>
      <c r="B21">
        <v>3092</v>
      </c>
      <c r="C21" s="5" t="s">
        <v>16</v>
      </c>
      <c r="D21" s="6">
        <f>VLOOKUP(B21,'[1]Summary '!$A$3:$AW$46,49,FALSE)</f>
        <v>51250</v>
      </c>
      <c r="E21" s="6">
        <v>83498</v>
      </c>
      <c r="F21" s="6">
        <v>72673</v>
      </c>
      <c r="G21" s="15">
        <v>25897</v>
      </c>
      <c r="H21" s="29">
        <f>VLOOKUP(B21,'[1]Summary '!$A$3:$AZ$46,52,FALSE)</f>
        <v>7.8</v>
      </c>
      <c r="I21" s="6">
        <f t="shared" si="0"/>
        <v>-32248</v>
      </c>
      <c r="J21" s="30">
        <f>VLOOKUP(B21,'[2]NOR by NCY'!$B$8:$V$74,21,FALSE)</f>
        <v>150</v>
      </c>
      <c r="K21">
        <v>3092</v>
      </c>
      <c r="L21" s="46">
        <f>VLOOKUP(B21,'[1]Summary '!$A$3:$AY$47,51,FALSE)</f>
        <v>0</v>
      </c>
      <c r="N21" s="10"/>
    </row>
    <row r="22" spans="1:14" x14ac:dyDescent="0.2">
      <c r="A22" t="s">
        <v>60</v>
      </c>
      <c r="B22">
        <v>3096</v>
      </c>
      <c r="C22" s="5" t="s">
        <v>17</v>
      </c>
      <c r="D22" s="6">
        <f>VLOOKUP(B22,'[1]Summary '!$A$3:$AW$46,49,FALSE)</f>
        <v>40549</v>
      </c>
      <c r="E22" s="6">
        <v>42381</v>
      </c>
      <c r="F22" s="6">
        <v>55984</v>
      </c>
      <c r="G22" s="15">
        <v>48385</v>
      </c>
      <c r="H22" s="29">
        <f>VLOOKUP(B22,'[1]Summary '!$A$3:$AZ$46,52,FALSE)</f>
        <v>7.93</v>
      </c>
      <c r="I22" s="6">
        <f t="shared" si="0"/>
        <v>-1832</v>
      </c>
      <c r="J22" s="30">
        <f>VLOOKUP(B22,'[2]NOR by NCY'!$B$8:$V$74,21,FALSE)</f>
        <v>91</v>
      </c>
      <c r="K22">
        <v>3096</v>
      </c>
      <c r="L22" s="46">
        <f>VLOOKUP(B22,'[1]Summary '!$A$3:$AY$47,51,FALSE)</f>
        <v>0</v>
      </c>
      <c r="N22" s="10"/>
    </row>
    <row r="23" spans="1:14" x14ac:dyDescent="0.2">
      <c r="A23" t="s">
        <v>61</v>
      </c>
      <c r="B23">
        <v>2259</v>
      </c>
      <c r="C23" s="5" t="s">
        <v>18</v>
      </c>
      <c r="D23" s="6">
        <f>VLOOKUP(B23,'[1]Summary '!$A$3:$AW$46,49,FALSE)</f>
        <v>39041</v>
      </c>
      <c r="E23" s="6">
        <v>-6850</v>
      </c>
      <c r="F23" s="6">
        <v>28096</v>
      </c>
      <c r="G23" s="15">
        <v>37045</v>
      </c>
      <c r="H23" s="29">
        <f>VLOOKUP(B23,'[1]Summary '!$A$3:$AZ$46,52,FALSE)</f>
        <v>3.27</v>
      </c>
      <c r="I23" s="6">
        <f t="shared" si="0"/>
        <v>45891</v>
      </c>
      <c r="J23" s="30">
        <f>VLOOKUP(B23,'[2]NOR by NCY'!$B$8:$V$74,21,FALSE)</f>
        <v>305</v>
      </c>
      <c r="K23">
        <v>2259</v>
      </c>
      <c r="L23" s="46">
        <f>VLOOKUP(B23,'[1]Summary '!$A$3:$AY$47,51,FALSE)</f>
        <v>0</v>
      </c>
      <c r="N23" s="10"/>
    </row>
    <row r="24" spans="1:14" x14ac:dyDescent="0.2">
      <c r="A24" t="s">
        <v>91</v>
      </c>
      <c r="B24">
        <v>3449</v>
      </c>
      <c r="C24" s="5" t="s">
        <v>92</v>
      </c>
      <c r="D24" s="6">
        <f>VLOOKUP(B24,'[1]Summary '!$A$3:$AW$46,49,FALSE)</f>
        <v>38141</v>
      </c>
      <c r="E24" s="6">
        <v>50791</v>
      </c>
      <c r="F24" s="6">
        <v>59670</v>
      </c>
      <c r="G24" s="15"/>
      <c r="H24" s="29">
        <f>VLOOKUP(B24,'[1]Summary '!$A$3:$AZ$46,52,FALSE)</f>
        <v>2.38</v>
      </c>
      <c r="I24" s="6">
        <f t="shared" si="0"/>
        <v>-12650</v>
      </c>
      <c r="J24" s="30">
        <f>VLOOKUP(B24,'[2]NOR by NCY'!$B$8:$V$74,21,FALSE)</f>
        <v>445</v>
      </c>
      <c r="L24" s="46">
        <f>VLOOKUP(B24,'[1]Summary '!$A$3:$AY$47,51,FALSE)</f>
        <v>0</v>
      </c>
      <c r="N24" s="10"/>
    </row>
    <row r="25" spans="1:14" x14ac:dyDescent="0.2">
      <c r="A25" t="s">
        <v>62</v>
      </c>
      <c r="B25">
        <v>2243</v>
      </c>
      <c r="C25" s="5" t="s">
        <v>19</v>
      </c>
      <c r="D25" s="6">
        <f>VLOOKUP(B25,'[1]Summary '!$A$3:$AW$46,49,FALSE)</f>
        <v>-10281</v>
      </c>
      <c r="E25" s="6">
        <v>0</v>
      </c>
      <c r="F25" s="6">
        <v>76496</v>
      </c>
      <c r="G25" s="15">
        <v>64288</v>
      </c>
      <c r="H25" s="29">
        <f>VLOOKUP(B25,'[1]Summary '!$A$3:$AZ$46,52,FALSE)</f>
        <v>-1.18</v>
      </c>
      <c r="I25" s="6">
        <f t="shared" si="0"/>
        <v>-10281</v>
      </c>
      <c r="J25" s="30">
        <f>VLOOKUP(B25,'[2]NOR by NCY'!$B$8:$V$74,21,FALSE)</f>
        <v>226</v>
      </c>
      <c r="K25">
        <v>2243</v>
      </c>
      <c r="L25" s="46">
        <f>VLOOKUP(B25,'[1]Summary '!$A$3:$AY$47,51,FALSE)</f>
        <v>0</v>
      </c>
      <c r="N25" s="10"/>
    </row>
    <row r="26" spans="1:14" x14ac:dyDescent="0.2">
      <c r="A26" t="s">
        <v>63</v>
      </c>
      <c r="B26">
        <v>2270</v>
      </c>
      <c r="C26" s="5" t="s">
        <v>20</v>
      </c>
      <c r="D26" s="6">
        <f>VLOOKUP(B26,'[1]Summary '!$A$3:$AW$46,49,FALSE)</f>
        <v>90491</v>
      </c>
      <c r="E26" s="6">
        <v>74575</v>
      </c>
      <c r="F26" s="6">
        <v>73296</v>
      </c>
      <c r="G26" s="15">
        <v>35665</v>
      </c>
      <c r="H26" s="29">
        <f>VLOOKUP(B26,'[1]Summary '!$A$3:$AZ$46,52,FALSE)</f>
        <v>8.9499999999999993</v>
      </c>
      <c r="I26" s="6">
        <f t="shared" si="0"/>
        <v>15916</v>
      </c>
      <c r="J26" s="30">
        <f>VLOOKUP(B26,'[2]NOR by NCY'!$B$8:$V$74,21,FALSE)</f>
        <v>268</v>
      </c>
      <c r="K26">
        <v>2270</v>
      </c>
      <c r="L26" s="68">
        <f>VLOOKUP(B26,'[1]Summary '!$A$3:$AY$47,51,FALSE)</f>
        <v>9568</v>
      </c>
      <c r="N26" s="10"/>
    </row>
    <row r="27" spans="1:14" x14ac:dyDescent="0.2">
      <c r="A27" t="s">
        <v>64</v>
      </c>
      <c r="B27">
        <v>2246</v>
      </c>
      <c r="C27" s="5" t="s">
        <v>21</v>
      </c>
      <c r="D27" s="6">
        <f>VLOOKUP(B27,'[1]Summary '!$A$3:$AW$46,49,FALSE)</f>
        <v>2384</v>
      </c>
      <c r="E27" s="6">
        <v>79</v>
      </c>
      <c r="F27" s="6">
        <v>19104</v>
      </c>
      <c r="G27" s="15">
        <v>40494</v>
      </c>
      <c r="H27" s="29">
        <f>VLOOKUP(B27,'[1]Summary '!$A$3:$AZ$46,52,FALSE)</f>
        <v>0.62</v>
      </c>
      <c r="I27" s="6">
        <f t="shared" si="0"/>
        <v>2305</v>
      </c>
      <c r="J27" s="30">
        <f>VLOOKUP(B27,'[2]NOR by NCY'!$B$8:$V$74,21,FALSE)</f>
        <v>74</v>
      </c>
      <c r="K27">
        <v>2246</v>
      </c>
      <c r="L27" s="46">
        <f>VLOOKUP(B27,'[1]Summary '!$A$3:$AY$47,51,FALSE)</f>
        <v>0</v>
      </c>
      <c r="N27" s="10"/>
    </row>
    <row r="28" spans="1:14" x14ac:dyDescent="0.2">
      <c r="A28" t="s">
        <v>65</v>
      </c>
      <c r="B28">
        <v>3347</v>
      </c>
      <c r="C28" s="5" t="s">
        <v>22</v>
      </c>
      <c r="D28" s="6">
        <f>VLOOKUP(B28,'[1]Summary '!$A$3:$AW$46,49,FALSE)</f>
        <v>24981</v>
      </c>
      <c r="E28" s="6">
        <v>43291</v>
      </c>
      <c r="F28" s="6">
        <v>49922</v>
      </c>
      <c r="G28" s="15">
        <v>31800</v>
      </c>
      <c r="H28" s="29">
        <f>VLOOKUP(B28,'[1]Summary '!$A$3:$AZ$46,52,FALSE)</f>
        <v>4.67</v>
      </c>
      <c r="I28" s="6">
        <f t="shared" si="0"/>
        <v>-18310</v>
      </c>
      <c r="J28" s="30">
        <f>VLOOKUP(B28,'[2]NOR by NCY'!$B$8:$V$74,21,FALSE)</f>
        <v>106</v>
      </c>
      <c r="K28">
        <v>3347</v>
      </c>
      <c r="L28" s="46">
        <f>VLOOKUP(B28,'[1]Summary '!$A$3:$AY$47,51,FALSE)</f>
        <v>0</v>
      </c>
      <c r="N28" s="10"/>
    </row>
    <row r="29" spans="1:14" x14ac:dyDescent="0.2">
      <c r="A29" t="s">
        <v>66</v>
      </c>
      <c r="B29">
        <v>2158</v>
      </c>
      <c r="C29" s="5" t="s">
        <v>96</v>
      </c>
      <c r="D29" s="6">
        <f>VLOOKUP(B29,'[1]Summary '!$A$3:$AW$46,49,FALSE)</f>
        <v>245427</v>
      </c>
      <c r="E29" s="6">
        <v>287229</v>
      </c>
      <c r="F29" s="6">
        <v>123935</v>
      </c>
      <c r="G29" s="15">
        <v>9762</v>
      </c>
      <c r="H29" s="29">
        <f>VLOOKUP(B29,'[1]Summary '!$A$3:$AZ$46,52,FALSE)</f>
        <v>13.42</v>
      </c>
      <c r="I29" s="6">
        <f t="shared" si="0"/>
        <v>-41802</v>
      </c>
      <c r="J29" s="30">
        <f>VLOOKUP(B29,'[2]NOR by NCY'!$B$8:$V$74,21,FALSE)</f>
        <v>290</v>
      </c>
      <c r="K29">
        <v>2158</v>
      </c>
      <c r="L29" s="68">
        <f>VLOOKUP(B29,'[1]Summary '!$A$3:$AY$47,51,FALSE)</f>
        <v>99083</v>
      </c>
      <c r="N29" s="10"/>
    </row>
    <row r="30" spans="1:14" x14ac:dyDescent="0.2">
      <c r="A30" t="s">
        <v>67</v>
      </c>
      <c r="B30">
        <v>3421</v>
      </c>
      <c r="C30" s="5" t="s">
        <v>23</v>
      </c>
      <c r="D30" s="6">
        <f>VLOOKUP(B30,'[1]Summary '!$A$3:$AW$46,49,FALSE)</f>
        <v>41650</v>
      </c>
      <c r="E30" s="6">
        <v>39802</v>
      </c>
      <c r="F30" s="6">
        <v>770</v>
      </c>
      <c r="G30" s="15">
        <v>26282</v>
      </c>
      <c r="H30" s="29">
        <f>VLOOKUP(B30,'[1]Summary '!$A$3:$AZ$46,52,FALSE)</f>
        <v>4.4400000000000004</v>
      </c>
      <c r="I30" s="6">
        <f t="shared" si="0"/>
        <v>1848</v>
      </c>
      <c r="J30" s="30">
        <f>VLOOKUP(B30,'[2]NOR by NCY'!$B$8:$V$74,21,FALSE)</f>
        <v>186</v>
      </c>
      <c r="K30">
        <v>3421</v>
      </c>
      <c r="L30" s="46">
        <f>VLOOKUP(B30,'[1]Summary '!$A$3:$AY$47,51,FALSE)</f>
        <v>0</v>
      </c>
      <c r="N30" s="10"/>
    </row>
    <row r="31" spans="1:14" x14ac:dyDescent="0.2">
      <c r="A31" t="s">
        <v>68</v>
      </c>
      <c r="B31">
        <v>3424</v>
      </c>
      <c r="C31" s="5" t="s">
        <v>24</v>
      </c>
      <c r="D31" s="6">
        <f>VLOOKUP(B31,'[1]Summary '!$A$3:$AW$46,49,FALSE)</f>
        <v>-21669</v>
      </c>
      <c r="E31" s="6">
        <v>30113</v>
      </c>
      <c r="F31" s="6">
        <v>19477</v>
      </c>
      <c r="G31" s="19">
        <v>31281</v>
      </c>
      <c r="H31" s="29">
        <f>VLOOKUP(B31,'[1]Summary '!$A$3:$AZ$46,52,FALSE)</f>
        <v>-1.73</v>
      </c>
      <c r="I31" s="6">
        <f t="shared" si="0"/>
        <v>-51782</v>
      </c>
      <c r="J31" s="30">
        <f>VLOOKUP(B31,'[2]NOR by NCY'!$B$8:$V$74,21,FALSE)</f>
        <v>317</v>
      </c>
      <c r="K31">
        <v>3424</v>
      </c>
      <c r="L31" s="46">
        <f>VLOOKUP(B31,'[1]Summary '!$A$3:$AY$47,51,FALSE)</f>
        <v>0</v>
      </c>
      <c r="N31" s="10"/>
    </row>
    <row r="32" spans="1:14" x14ac:dyDescent="0.2">
      <c r="A32" t="s">
        <v>69</v>
      </c>
      <c r="B32">
        <v>3107</v>
      </c>
      <c r="C32" s="5" t="s">
        <v>25</v>
      </c>
      <c r="D32" s="6">
        <f>VLOOKUP(B32,'[1]Summary '!$A$3:$AW$46,49,FALSE)</f>
        <v>13830</v>
      </c>
      <c r="E32" s="6">
        <v>9349</v>
      </c>
      <c r="F32" s="6">
        <v>30021</v>
      </c>
      <c r="G32" s="15">
        <v>-821</v>
      </c>
      <c r="H32" s="29">
        <f>VLOOKUP(B32,'[1]Summary '!$A$3:$AZ$46,52,FALSE)</f>
        <v>2.93</v>
      </c>
      <c r="I32" s="6">
        <f t="shared" si="0"/>
        <v>4481</v>
      </c>
      <c r="J32" s="30">
        <f>VLOOKUP(B32,'[2]NOR by NCY'!$B$8:$V$74,21,FALSE)</f>
        <v>101</v>
      </c>
      <c r="K32">
        <v>3107</v>
      </c>
      <c r="L32" s="46">
        <f>VLOOKUP(B32,'[1]Summary '!$A$3:$AY$47,51,FALSE)</f>
        <v>0</v>
      </c>
      <c r="N32" s="10"/>
    </row>
    <row r="33" spans="1:14" x14ac:dyDescent="0.2">
      <c r="A33" t="s">
        <v>89</v>
      </c>
      <c r="B33">
        <v>3448</v>
      </c>
      <c r="C33" s="5" t="s">
        <v>90</v>
      </c>
      <c r="D33" s="6">
        <f>VLOOKUP(B33,'[1]Summary '!$A$3:$AW$46,49,FALSE)</f>
        <v>-95247</v>
      </c>
      <c r="E33" s="6">
        <v>-90538</v>
      </c>
      <c r="F33" s="6">
        <v>-85275</v>
      </c>
      <c r="G33" s="15">
        <v>-821</v>
      </c>
      <c r="H33" s="29">
        <f>VLOOKUP(B33,'[1]Summary '!$A$3:$AZ$46,52,FALSE)</f>
        <v>-10.25</v>
      </c>
      <c r="I33" s="6">
        <f t="shared" si="0"/>
        <v>-4709</v>
      </c>
      <c r="J33" s="30">
        <f>VLOOKUP(B33,'[2]NOR by NCY'!$B$8:$V$74,21,FALSE)</f>
        <v>213</v>
      </c>
      <c r="K33">
        <v>3107</v>
      </c>
      <c r="L33" s="46">
        <f>VLOOKUP(B33,'[1]Summary '!$A$3:$AY$47,51,FALSE)</f>
        <v>0</v>
      </c>
      <c r="N33" s="10"/>
    </row>
    <row r="34" spans="1:14" x14ac:dyDescent="0.2">
      <c r="A34" t="s">
        <v>70</v>
      </c>
      <c r="B34">
        <v>3425</v>
      </c>
      <c r="C34" s="5" t="s">
        <v>26</v>
      </c>
      <c r="D34" s="6">
        <f>VLOOKUP(B34,'[1]Summary '!$A$3:$AW$46,49,FALSE)</f>
        <v>92288</v>
      </c>
      <c r="E34" s="6">
        <v>48413</v>
      </c>
      <c r="F34" s="6">
        <v>40720</v>
      </c>
      <c r="G34" s="15">
        <v>66755</v>
      </c>
      <c r="H34" s="29">
        <f>VLOOKUP(B34,'[1]Summary '!$A$3:$AZ$46,52,FALSE)</f>
        <v>11.35</v>
      </c>
      <c r="I34" s="6">
        <f t="shared" si="0"/>
        <v>43875</v>
      </c>
      <c r="J34" s="30">
        <f>VLOOKUP(B34,'[2]NOR by NCY'!$B$8:$V$74,21,FALSE)</f>
        <v>199</v>
      </c>
      <c r="K34">
        <v>3425</v>
      </c>
      <c r="L34" s="46">
        <f>VLOOKUP(B34,'[1]Summary '!$A$3:$AY$47,51,FALSE)</f>
        <v>27263</v>
      </c>
      <c r="N34" s="10"/>
    </row>
    <row r="35" spans="1:14" x14ac:dyDescent="0.2">
      <c r="A35" t="s">
        <v>71</v>
      </c>
      <c r="B35">
        <v>3105</v>
      </c>
      <c r="C35" s="5" t="s">
        <v>27</v>
      </c>
      <c r="D35" s="6">
        <f>VLOOKUP(B35,'[1]Summary '!$A$3:$AW$46,49,FALSE)</f>
        <v>47508</v>
      </c>
      <c r="E35" s="6">
        <v>89855</v>
      </c>
      <c r="F35" s="6">
        <v>94641</v>
      </c>
      <c r="G35" s="15">
        <v>12749</v>
      </c>
      <c r="H35" s="29">
        <f>VLOOKUP(B35,'[1]Summary '!$A$3:$AZ$46,52,FALSE)</f>
        <v>6</v>
      </c>
      <c r="I35" s="6">
        <f t="shared" si="0"/>
        <v>-42347</v>
      </c>
      <c r="J35" s="30">
        <f>VLOOKUP(B35,'[2]NOR by NCY'!$B$8:$V$74,21,FALSE)</f>
        <v>166</v>
      </c>
      <c r="K35">
        <v>3105</v>
      </c>
      <c r="L35" s="46">
        <f>VLOOKUP(B35,'[1]Summary '!$A$3:$AY$47,51,FALSE)</f>
        <v>0</v>
      </c>
      <c r="N35" s="10"/>
    </row>
    <row r="36" spans="1:14" x14ac:dyDescent="0.2">
      <c r="A36" t="s">
        <v>72</v>
      </c>
      <c r="B36">
        <v>3109</v>
      </c>
      <c r="C36" s="5" t="s">
        <v>28</v>
      </c>
      <c r="D36" s="6">
        <f>VLOOKUP(B36,'[1]Summary '!$A$3:$AW$46,49,FALSE)</f>
        <v>52021</v>
      </c>
      <c r="E36" s="6">
        <v>30388</v>
      </c>
      <c r="F36" s="6">
        <v>20300</v>
      </c>
      <c r="G36" s="15">
        <v>48083</v>
      </c>
      <c r="H36" s="29">
        <f>VLOOKUP(B36,'[1]Summary '!$A$3:$AZ$46,52,FALSE)</f>
        <v>8.25</v>
      </c>
      <c r="I36" s="6">
        <f t="shared" si="0"/>
        <v>21633</v>
      </c>
      <c r="J36" s="30">
        <f>VLOOKUP(B36,'[2]NOR by NCY'!$B$8:$V$74,21,FALSE)</f>
        <v>121</v>
      </c>
      <c r="K36">
        <v>3109</v>
      </c>
      <c r="L36" s="46">
        <f>VLOOKUP(B36,'[1]Summary '!$A$3:$AY$47,51,FALSE)</f>
        <v>1572</v>
      </c>
      <c r="N36" s="10"/>
    </row>
    <row r="37" spans="1:14" x14ac:dyDescent="0.2">
      <c r="A37" t="s">
        <v>78</v>
      </c>
      <c r="B37">
        <v>3035</v>
      </c>
      <c r="C37" s="5" t="s">
        <v>34</v>
      </c>
      <c r="D37" s="6">
        <f>VLOOKUP(B37,'[1]Summary '!$A$3:$AW$46,49,FALSE)</f>
        <v>83035</v>
      </c>
      <c r="E37" s="6">
        <v>56633</v>
      </c>
      <c r="F37" s="6">
        <v>8631</v>
      </c>
      <c r="G37" s="15">
        <v>53929</v>
      </c>
      <c r="H37" s="29">
        <f>VLOOKUP(B37,'[1]Summary '!$A$3:$AZ$46,52,FALSE)</f>
        <v>7.95</v>
      </c>
      <c r="I37" s="6">
        <f t="shared" si="0"/>
        <v>26402</v>
      </c>
      <c r="J37" s="30">
        <f>VLOOKUP(B37,'[2]NOR by NCY'!$B$8:$V$74,21,FALSE)</f>
        <v>170</v>
      </c>
      <c r="K37">
        <v>3035</v>
      </c>
      <c r="L37" s="46">
        <f>VLOOKUP(B37,'[1]Summary '!$A$3:$AY$47,51,FALSE)</f>
        <v>0</v>
      </c>
      <c r="N37" s="10"/>
    </row>
    <row r="38" spans="1:14" x14ac:dyDescent="0.2">
      <c r="A38" t="s">
        <v>87</v>
      </c>
      <c r="B38">
        <v>3446</v>
      </c>
      <c r="C38" s="5" t="s">
        <v>88</v>
      </c>
      <c r="D38" s="6">
        <f>VLOOKUP(B38,'[1]Summary '!$A$3:$AW$46,49,FALSE)</f>
        <v>79914</v>
      </c>
      <c r="E38" s="6">
        <v>120444</v>
      </c>
      <c r="F38" s="6">
        <v>80848</v>
      </c>
      <c r="G38" s="15" t="s">
        <v>86</v>
      </c>
      <c r="H38" s="29">
        <f>VLOOKUP(B38,'[1]Summary '!$A$3:$AZ$46,52,FALSE)</f>
        <v>7.01</v>
      </c>
      <c r="I38" s="6">
        <f t="shared" si="0"/>
        <v>-40530</v>
      </c>
      <c r="J38" s="30">
        <f>VLOOKUP(B38,'[2]NOR by NCY'!$B$8:$V$74,21,FALSE)</f>
        <v>236</v>
      </c>
      <c r="L38" s="46">
        <f>VLOOKUP(B38,'[1]Summary '!$A$3:$AY$47,51,FALSE)</f>
        <v>0</v>
      </c>
      <c r="N38" s="10"/>
    </row>
    <row r="39" spans="1:14" x14ac:dyDescent="0.2">
      <c r="A39" t="s">
        <v>73</v>
      </c>
      <c r="B39">
        <v>3034</v>
      </c>
      <c r="C39" s="5" t="s">
        <v>29</v>
      </c>
      <c r="D39" s="6">
        <f>VLOOKUP(B39,'[1]Summary '!$A$3:$AW$46,49,FALSE)</f>
        <v>-30242</v>
      </c>
      <c r="E39" s="6">
        <v>-59931</v>
      </c>
      <c r="F39" s="6">
        <v>-81825</v>
      </c>
      <c r="G39" s="15">
        <v>13556</v>
      </c>
      <c r="H39" s="29">
        <f>VLOOKUP(B39,'[1]Summary '!$A$3:$AZ$46,52,FALSE)</f>
        <v>-3.79</v>
      </c>
      <c r="I39" s="6">
        <f t="shared" si="0"/>
        <v>29689</v>
      </c>
      <c r="J39" s="30">
        <f>VLOOKUP(B39,'[2]NOR by NCY'!$B$8:$V$74,21,FALSE)</f>
        <v>198</v>
      </c>
      <c r="K39">
        <v>3034</v>
      </c>
      <c r="L39" s="46">
        <f>VLOOKUP(B39,'[1]Summary '!$A$3:$AY$47,51,FALSE)</f>
        <v>0</v>
      </c>
      <c r="N39" s="10"/>
    </row>
    <row r="40" spans="1:14" x14ac:dyDescent="0.2">
      <c r="A40" t="s">
        <v>74</v>
      </c>
      <c r="B40">
        <v>3033</v>
      </c>
      <c r="C40" s="5" t="s">
        <v>30</v>
      </c>
      <c r="D40" s="6">
        <f>VLOOKUP(B40,'[1]Summary '!$A$3:$AW$46,49,FALSE)</f>
        <v>-11546</v>
      </c>
      <c r="E40" s="6">
        <v>580</v>
      </c>
      <c r="F40" s="6">
        <v>-4987</v>
      </c>
      <c r="G40" s="15">
        <v>33903</v>
      </c>
      <c r="H40" s="29">
        <f>VLOOKUP(B40,'[1]Summary '!$A$3:$AZ$46,52,FALSE)</f>
        <v>-1.26</v>
      </c>
      <c r="I40" s="6">
        <f t="shared" si="0"/>
        <v>-12126</v>
      </c>
      <c r="J40" s="30">
        <f>VLOOKUP(B40,'[2]NOR by NCY'!$B$8:$V$74,21,FALSE)</f>
        <v>235</v>
      </c>
      <c r="K40">
        <v>3033</v>
      </c>
      <c r="L40" s="46">
        <f>VLOOKUP(B40,'[1]Summary '!$A$3:$AY$47,51,FALSE)</f>
        <v>0</v>
      </c>
      <c r="N40" s="10"/>
    </row>
    <row r="41" spans="1:14" x14ac:dyDescent="0.2">
      <c r="A41" t="s">
        <v>75</v>
      </c>
      <c r="B41">
        <v>3422</v>
      </c>
      <c r="C41" s="5" t="s">
        <v>31</v>
      </c>
      <c r="D41" s="6">
        <f>VLOOKUP(B41,'[1]Summary '!$A$3:$AW$46,49,FALSE)</f>
        <v>1005</v>
      </c>
      <c r="E41" s="6">
        <v>12067</v>
      </c>
      <c r="F41" s="6">
        <v>39096</v>
      </c>
      <c r="G41" s="15">
        <v>125953</v>
      </c>
      <c r="H41" s="29">
        <f>VLOOKUP(B41,'[1]Summary '!$A$3:$AZ$46,52,FALSE)</f>
        <v>7.0000000000000007E-2</v>
      </c>
      <c r="I41" s="6">
        <f t="shared" si="0"/>
        <v>-11062</v>
      </c>
      <c r="J41" s="30">
        <f>VLOOKUP(B41,'[2]NOR by NCY'!$B$8:$V$74,21,FALSE)</f>
        <v>410</v>
      </c>
      <c r="K41">
        <v>3422</v>
      </c>
      <c r="L41" s="46">
        <f>VLOOKUP(B41,'[1]Summary '!$A$3:$AY$47,51,FALSE)</f>
        <v>0</v>
      </c>
      <c r="N41" s="10"/>
    </row>
    <row r="42" spans="1:14" x14ac:dyDescent="0.2">
      <c r="A42" t="s">
        <v>76</v>
      </c>
      <c r="B42">
        <v>2248</v>
      </c>
      <c r="C42" s="5" t="s">
        <v>32</v>
      </c>
      <c r="D42" s="6">
        <f>VLOOKUP(B42,'[1]Summary '!$A$3:$AW$46,49,FALSE)</f>
        <v>5362</v>
      </c>
      <c r="E42" s="6">
        <v>10332</v>
      </c>
      <c r="F42" s="6">
        <v>21986</v>
      </c>
      <c r="G42" s="15">
        <v>17188</v>
      </c>
      <c r="H42" s="29">
        <f>VLOOKUP(B42,'[1]Summary '!$A$3:$AZ$46,52,FALSE)</f>
        <v>1.64</v>
      </c>
      <c r="I42" s="6">
        <f t="shared" si="0"/>
        <v>-4970</v>
      </c>
      <c r="J42" s="30">
        <f>VLOOKUP(B42,'[2]NOR by NCY'!$B$8:$V$74,21,FALSE)</f>
        <v>55</v>
      </c>
      <c r="K42">
        <v>2248</v>
      </c>
      <c r="L42" s="46">
        <f>VLOOKUP(B42,'[1]Summary '!$A$3:$AY$47,51,FALSE)</f>
        <v>0</v>
      </c>
      <c r="N42" s="10"/>
    </row>
    <row r="43" spans="1:14" x14ac:dyDescent="0.2">
      <c r="A43" t="s">
        <v>77</v>
      </c>
      <c r="B43">
        <v>3103</v>
      </c>
      <c r="C43" s="5" t="s">
        <v>33</v>
      </c>
      <c r="D43" s="6">
        <f>VLOOKUP(B43,'[1]Summary '!$A$3:$AW$46,49,FALSE)</f>
        <v>-14852</v>
      </c>
      <c r="E43" s="6">
        <v>-25883</v>
      </c>
      <c r="F43" s="6">
        <v>4863</v>
      </c>
      <c r="G43" s="15">
        <v>47965</v>
      </c>
      <c r="H43" s="29">
        <f>VLOOKUP(B43,'[1]Summary '!$A$3:$AZ$46,52,FALSE)</f>
        <v>-4.05</v>
      </c>
      <c r="I43" s="6">
        <f t="shared" si="0"/>
        <v>11031</v>
      </c>
      <c r="J43" s="30">
        <f>VLOOKUP(B43,'[2]NOR by NCY'!$B$8:$V$74,21,FALSE)</f>
        <v>68</v>
      </c>
      <c r="K43">
        <v>3103</v>
      </c>
      <c r="L43" s="46">
        <f>VLOOKUP(B43,'[1]Summary '!$A$3:$AY$47,51,FALSE)</f>
        <v>0</v>
      </c>
      <c r="N43" s="10"/>
    </row>
    <row r="44" spans="1:14" x14ac:dyDescent="0.2">
      <c r="A44" t="s">
        <v>79</v>
      </c>
      <c r="B44">
        <v>2160</v>
      </c>
      <c r="C44" s="5" t="s">
        <v>35</v>
      </c>
      <c r="D44" s="6">
        <f>VLOOKUP(B44,'[1]Summary '!$A$3:$AW$46,49,FALSE)</f>
        <v>47054</v>
      </c>
      <c r="E44" s="6">
        <v>43300</v>
      </c>
      <c r="F44" s="6">
        <v>29346</v>
      </c>
      <c r="G44" s="15">
        <v>74633</v>
      </c>
      <c r="H44" s="29">
        <f>VLOOKUP(B44,'[1]Summary '!$A$3:$AZ$46,52,FALSE)</f>
        <v>5.0599999999999996</v>
      </c>
      <c r="I44" s="6">
        <f t="shared" si="0"/>
        <v>3754</v>
      </c>
      <c r="J44" s="30">
        <f>VLOOKUP(B44,'[2]NOR by NCY'!$B$8:$V$74,21,FALSE)</f>
        <v>138</v>
      </c>
      <c r="K44">
        <v>2160</v>
      </c>
      <c r="L44" s="46">
        <f>VLOOKUP(B44,'[1]Summary '!$A$3:$AY$47,51,FALSE)</f>
        <v>0</v>
      </c>
      <c r="N44" s="10"/>
    </row>
    <row r="45" spans="1:14" x14ac:dyDescent="0.2">
      <c r="A45" t="s">
        <v>80</v>
      </c>
      <c r="B45">
        <v>3106</v>
      </c>
      <c r="C45" s="5" t="s">
        <v>36</v>
      </c>
      <c r="D45" s="6">
        <f>VLOOKUP(B45,'[1]Summary '!$A$3:$AW$46,49,FALSE)</f>
        <v>22435</v>
      </c>
      <c r="E45" s="6">
        <v>23514</v>
      </c>
      <c r="F45" s="6">
        <v>17302</v>
      </c>
      <c r="G45" s="15">
        <v>37816</v>
      </c>
      <c r="H45" s="29">
        <f>VLOOKUP(B45,'[1]Summary '!$A$3:$AZ$46,52,FALSE)</f>
        <v>5.4</v>
      </c>
      <c r="I45" s="6">
        <f t="shared" si="0"/>
        <v>-1079</v>
      </c>
      <c r="J45" s="30">
        <f>VLOOKUP(B45,'[2]NOR by NCY'!$B$8:$V$74,21,FALSE)</f>
        <v>80</v>
      </c>
      <c r="K45">
        <v>3106</v>
      </c>
      <c r="L45" s="46">
        <f>VLOOKUP(B45,'[1]Summary '!$A$3:$AY$47,51,FALSE)</f>
        <v>0</v>
      </c>
      <c r="N45" s="10"/>
    </row>
    <row r="46" spans="1:14" x14ac:dyDescent="0.2">
      <c r="A46" t="s">
        <v>81</v>
      </c>
      <c r="B46">
        <v>2250</v>
      </c>
      <c r="C46" s="5" t="s">
        <v>37</v>
      </c>
      <c r="D46" s="6">
        <f>VLOOKUP(B46,'[1]Summary '!$A$3:$AW$46,49,FALSE)</f>
        <v>139576</v>
      </c>
      <c r="E46" s="6">
        <v>122201</v>
      </c>
      <c r="F46" s="6">
        <v>91652</v>
      </c>
      <c r="G46" s="15">
        <v>42067</v>
      </c>
      <c r="H46" s="29">
        <f>VLOOKUP(B46,'[1]Summary '!$A$3:$AZ$46,52,FALSE)</f>
        <v>9.4700000000000006</v>
      </c>
      <c r="I46" s="6">
        <f t="shared" si="0"/>
        <v>17375</v>
      </c>
      <c r="J46" s="30">
        <f>VLOOKUP(B46,'[2]NOR by NCY'!$B$8:$V$74,21,FALSE)</f>
        <v>372</v>
      </c>
      <c r="K46">
        <v>2250</v>
      </c>
      <c r="L46" s="68">
        <f>VLOOKUP(B46,'[1]Summary '!$A$3:$AY$47,51,FALSE)</f>
        <v>21628</v>
      </c>
      <c r="N46" s="10"/>
    </row>
    <row r="47" spans="1:14" x14ac:dyDescent="0.2">
      <c r="A47" t="s">
        <v>82</v>
      </c>
      <c r="B47">
        <v>2251</v>
      </c>
      <c r="C47" s="5" t="s">
        <v>38</v>
      </c>
      <c r="D47" s="6">
        <f>VLOOKUP(B47,'[1]Summary '!$A$3:$AW$46,49,FALSE)</f>
        <v>19898</v>
      </c>
      <c r="E47" s="6">
        <v>29268</v>
      </c>
      <c r="F47" s="6">
        <v>27213</v>
      </c>
      <c r="G47" s="15">
        <v>37534</v>
      </c>
      <c r="H47" s="29">
        <f>VLOOKUP(B47,'[1]Summary '!$A$3:$AZ$46,52,FALSE)</f>
        <v>2.27</v>
      </c>
      <c r="I47" s="6">
        <f t="shared" si="0"/>
        <v>-9370</v>
      </c>
      <c r="J47" s="30">
        <f>VLOOKUP(B47,'[2]NOR by NCY'!$B$8:$V$74,21,FALSE)</f>
        <v>202</v>
      </c>
      <c r="K47">
        <v>2251</v>
      </c>
      <c r="L47" s="46">
        <f>VLOOKUP(B47,'[1]Summary '!$A$3:$AY$47,51,FALSE)</f>
        <v>0</v>
      </c>
      <c r="N47" s="10"/>
    </row>
    <row r="48" spans="1:14" ht="13.5" thickBot="1" x14ac:dyDescent="0.25">
      <c r="C48" s="5"/>
      <c r="D48" s="10"/>
      <c r="F48" s="10"/>
      <c r="G48" s="16"/>
      <c r="H48" s="52"/>
      <c r="I48" s="7"/>
      <c r="L48" s="47"/>
    </row>
    <row r="49" spans="1:14" s="2" customFormat="1" ht="13.5" thickBot="1" x14ac:dyDescent="0.25">
      <c r="C49" s="2" t="s">
        <v>39</v>
      </c>
      <c r="D49" s="17">
        <f>SUM(D7:D47)</f>
        <v>1344653</v>
      </c>
      <c r="E49" s="17">
        <f>SUM(E7:E47)</f>
        <v>1437503</v>
      </c>
      <c r="F49" s="17">
        <f>SUM(F7:F47)</f>
        <v>1289128</v>
      </c>
      <c r="G49" s="35">
        <v>2539680</v>
      </c>
      <c r="H49" s="51">
        <f>'[1]Summary '!$AZ$56</f>
        <v>4.01</v>
      </c>
      <c r="I49" s="8">
        <f>SUM(I7:I48)</f>
        <v>-92850</v>
      </c>
      <c r="J49" s="34">
        <f>SUM(J7:J48)</f>
        <v>7652</v>
      </c>
      <c r="K49" s="20">
        <f>SUM(K7:K48)</f>
        <v>109515</v>
      </c>
      <c r="L49" s="73">
        <f>SUM(L7:L47)</f>
        <v>171558</v>
      </c>
      <c r="M49" s="10"/>
      <c r="N49" s="69"/>
    </row>
    <row r="50" spans="1:14" x14ac:dyDescent="0.2">
      <c r="D50" s="10"/>
      <c r="F50" s="10"/>
      <c r="H50" s="53"/>
      <c r="I50" s="9"/>
      <c r="L50" s="48"/>
    </row>
    <row r="51" spans="1:14" x14ac:dyDescent="0.2">
      <c r="A51" t="s">
        <v>83</v>
      </c>
      <c r="B51">
        <v>4130</v>
      </c>
      <c r="C51" t="s">
        <v>40</v>
      </c>
      <c r="D51" s="6">
        <f>VLOOKUP(B51,'[1]Summary '!$A$3:$AW$46,49,FALSE)</f>
        <v>385393</v>
      </c>
      <c r="E51" s="11">
        <v>375873</v>
      </c>
      <c r="F51" s="11">
        <v>270602</v>
      </c>
      <c r="G51" s="15">
        <v>260287</v>
      </c>
      <c r="H51" s="29">
        <f>VLOOKUP(B51,'[1]Summary '!$A$3:$AZ$46,52,FALSE)</f>
        <v>6.65</v>
      </c>
      <c r="I51" s="6">
        <f t="shared" ref="I51:I53" si="1">+D51-E51</f>
        <v>9520</v>
      </c>
      <c r="J51" s="30">
        <f>VLOOKUP(B51,'[2]NOR by NCY'!$B$55:$W$57,22,FALSE)</f>
        <v>930</v>
      </c>
      <c r="K51">
        <v>4130</v>
      </c>
      <c r="L51" s="68">
        <f>VLOOKUP(B51,'[1]Summary '!$A$3:$AY$47,51,FALSE)</f>
        <v>95712</v>
      </c>
    </row>
    <row r="52" spans="1:14" x14ac:dyDescent="0.2">
      <c r="A52" t="s">
        <v>84</v>
      </c>
      <c r="B52">
        <v>4608</v>
      </c>
      <c r="C52" t="s">
        <v>41</v>
      </c>
      <c r="D52" s="6">
        <v>310654</v>
      </c>
      <c r="E52" s="11">
        <v>359755</v>
      </c>
      <c r="F52" s="11">
        <v>320005</v>
      </c>
      <c r="G52" s="15">
        <v>181395</v>
      </c>
      <c r="H52" s="29">
        <f>VLOOKUP(B52,'[1]Summary '!$A$3:$AZ$46,52,FALSE)</f>
        <v>6.61</v>
      </c>
      <c r="I52" s="6">
        <f t="shared" si="1"/>
        <v>-49101</v>
      </c>
      <c r="J52" s="30">
        <f>VLOOKUP(B52,'[2]NOR by NCY'!$B$55:$W$57,22,FALSE)</f>
        <v>804</v>
      </c>
      <c r="K52">
        <v>4608</v>
      </c>
      <c r="L52" s="68">
        <f>VLOOKUP(B52,'[1]Summary '!$A$3:$AY$47,51,FALSE)</f>
        <v>75550</v>
      </c>
      <c r="N52" s="10"/>
    </row>
    <row r="53" spans="1:14" x14ac:dyDescent="0.2">
      <c r="A53" t="s">
        <v>85</v>
      </c>
      <c r="B53">
        <v>4607</v>
      </c>
      <c r="C53" t="s">
        <v>42</v>
      </c>
      <c r="D53" s="6">
        <f>VLOOKUP(B53,'[1]Summary '!$A$3:$AW$46,49,FALSE)</f>
        <v>-50585</v>
      </c>
      <c r="E53" s="11">
        <v>-26911</v>
      </c>
      <c r="F53" s="11">
        <v>126836</v>
      </c>
      <c r="G53" s="15">
        <v>195582</v>
      </c>
      <c r="H53" s="29">
        <f>VLOOKUP(B53,'[1]Summary '!$A$3:$AZ$46,52,FALSE)</f>
        <v>-3.34</v>
      </c>
      <c r="I53" s="6">
        <f t="shared" si="1"/>
        <v>-23674</v>
      </c>
      <c r="J53" s="30">
        <f>VLOOKUP(B53,'[2]NOR by NCY'!$B$55:$W$57,22,FALSE)</f>
        <v>185</v>
      </c>
      <c r="K53">
        <v>4607</v>
      </c>
      <c r="L53" s="46">
        <f>VLOOKUP(B53,'[1]Summary '!$A$3:$AY$47,51,FALSE)</f>
        <v>0</v>
      </c>
      <c r="N53" s="10"/>
    </row>
    <row r="54" spans="1:14" ht="13.5" thickBot="1" x14ac:dyDescent="0.25">
      <c r="D54" s="10"/>
      <c r="F54" s="10"/>
      <c r="H54" s="53"/>
      <c r="I54" s="9"/>
      <c r="L54" s="47"/>
    </row>
    <row r="55" spans="1:14" s="2" customFormat="1" ht="13.5" thickBot="1" x14ac:dyDescent="0.25">
      <c r="C55" s="2" t="s">
        <v>43</v>
      </c>
      <c r="D55" s="17">
        <f>SUM(D51:D53)</f>
        <v>645462</v>
      </c>
      <c r="E55" s="17">
        <f>SUM(E51:E53)</f>
        <v>708717</v>
      </c>
      <c r="F55" s="17">
        <f>SUM(F51:F53)</f>
        <v>717443</v>
      </c>
      <c r="G55" s="17">
        <v>1529419</v>
      </c>
      <c r="H55" s="55">
        <f>'[1]Summary '!$AZ$57</f>
        <v>5.37</v>
      </c>
      <c r="I55" s="12">
        <f>SUM(I51:I54)</f>
        <v>-63255</v>
      </c>
      <c r="J55" s="31">
        <f>SUM(J51:J54)</f>
        <v>1919</v>
      </c>
      <c r="K55" s="21">
        <f>SUM(K51:K54)</f>
        <v>13345</v>
      </c>
      <c r="L55" s="73">
        <f>SUM(L51:L53)</f>
        <v>171262</v>
      </c>
      <c r="M55" s="10"/>
      <c r="N55" s="69"/>
    </row>
    <row r="56" spans="1:14" x14ac:dyDescent="0.2">
      <c r="D56" s="10"/>
      <c r="F56" s="10"/>
      <c r="H56" s="53"/>
      <c r="I56" s="9"/>
      <c r="L56" s="48"/>
    </row>
    <row r="57" spans="1:14" ht="13.5" thickBot="1" x14ac:dyDescent="0.25">
      <c r="F57" s="10"/>
      <c r="H57" s="54"/>
      <c r="K57" s="10"/>
      <c r="L57" s="39"/>
    </row>
    <row r="58" spans="1:14" s="2" customFormat="1" ht="13.5" thickBot="1" x14ac:dyDescent="0.25">
      <c r="C58" s="2" t="s">
        <v>44</v>
      </c>
      <c r="D58" s="63">
        <f>SUM(+D55+D49)</f>
        <v>1990115</v>
      </c>
      <c r="E58" s="63">
        <f>SUM(+E55+E49)</f>
        <v>2146220</v>
      </c>
      <c r="F58" s="63">
        <f>SUM(+F55+F49)</f>
        <v>2006571</v>
      </c>
      <c r="G58" s="18">
        <v>4282470</v>
      </c>
      <c r="H58" s="64">
        <f>'[1]Summary '!$AZ$58</f>
        <v>4.37</v>
      </c>
      <c r="I58" s="65">
        <f>I55+I49</f>
        <v>-156105</v>
      </c>
      <c r="J58" s="66">
        <f>+J55+J49</f>
        <v>9571</v>
      </c>
      <c r="K58" s="66" t="e">
        <f>#REF!+K55+K49</f>
        <v>#REF!</v>
      </c>
      <c r="L58" s="67">
        <f>+L55+L49</f>
        <v>342820</v>
      </c>
      <c r="M58" s="10"/>
      <c r="N58" s="10"/>
    </row>
  </sheetData>
  <phoneticPr fontId="4" type="noConversion"/>
  <printOptions gridLines="1"/>
  <pageMargins left="0.23622047244094491" right="0.23622047244094491" top="0.15748031496062992" bottom="0.15748031496062992" header="0.31496062992125984" footer="0.31496062992125984"/>
  <pageSetup paperSize="9" scale="74"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CheshiM</dc:creator>
  <cp:lastModifiedBy>Marie Lane</cp:lastModifiedBy>
  <cp:lastPrinted>2015-06-03T11:06:38Z</cp:lastPrinted>
  <dcterms:created xsi:type="dcterms:W3CDTF">2003-05-29T10:15:10Z</dcterms:created>
  <dcterms:modified xsi:type="dcterms:W3CDTF">2017-06-27T08:12:29Z</dcterms:modified>
</cp:coreProperties>
</file>