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2150"/>
  </bookViews>
  <sheets>
    <sheet name="B&amp;NES" sheetId="1" r:id="rId1"/>
  </sheets>
  <calcPr calcId="145621"/>
</workbook>
</file>

<file path=xl/calcChain.xml><?xml version="1.0" encoding="utf-8"?>
<calcChain xmlns="http://schemas.openxmlformats.org/spreadsheetml/2006/main">
  <c r="Z17" i="1" l="1"/>
  <c r="Z15" i="1"/>
  <c r="W17" i="1"/>
  <c r="W15" i="1"/>
  <c r="T17" i="1"/>
  <c r="Q17" i="1"/>
  <c r="T15" i="1"/>
  <c r="Q15" i="1"/>
  <c r="N17" i="1"/>
  <c r="K17" i="1"/>
  <c r="N15" i="1"/>
  <c r="K15" i="1"/>
  <c r="N11" i="1" l="1"/>
  <c r="K11" i="1"/>
  <c r="W11" i="1" l="1"/>
  <c r="Z11" i="1"/>
  <c r="Z28" i="1"/>
  <c r="Z32" i="1" s="1"/>
  <c r="W28" i="1"/>
  <c r="W32" i="1" s="1"/>
  <c r="Z21" i="1"/>
  <c r="W21" i="1"/>
  <c r="T11" i="1"/>
  <c r="Q11" i="1"/>
  <c r="T28" i="1"/>
  <c r="T32" i="1" s="1"/>
  <c r="Q28" i="1"/>
  <c r="Q32" i="1" s="1"/>
  <c r="T21" i="1"/>
  <c r="Q21" i="1"/>
  <c r="N28" i="1"/>
  <c r="N32" i="1" s="1"/>
  <c r="N21" i="1"/>
  <c r="W34" i="1" l="1"/>
  <c r="Z34" i="1"/>
  <c r="Q34" i="1"/>
  <c r="T34" i="1"/>
  <c r="N34" i="1"/>
  <c r="K28" i="1" l="1"/>
  <c r="K32" i="1" l="1"/>
  <c r="K21" i="1" l="1"/>
  <c r="K34" i="1" s="1"/>
</calcChain>
</file>

<file path=xl/sharedStrings.xml><?xml version="1.0" encoding="utf-8"?>
<sst xmlns="http://schemas.openxmlformats.org/spreadsheetml/2006/main" count="77" uniqueCount="46">
  <si>
    <t>£</t>
  </si>
  <si>
    <t>Admin/Finance/PA</t>
  </si>
  <si>
    <t>Caretaker</t>
  </si>
  <si>
    <t>18.5 hrs -</t>
  </si>
  <si>
    <t>30 hrs -</t>
  </si>
  <si>
    <t>New leadership range for Group 2 school is £45.5K to £62.5K basic salary</t>
  </si>
  <si>
    <t xml:space="preserve">This is for a 210 place school </t>
  </si>
  <si>
    <t>Clerk to Governors Fee</t>
  </si>
  <si>
    <t>Minor furniture</t>
  </si>
  <si>
    <t>Recruitment</t>
  </si>
  <si>
    <t>Grand total</t>
  </si>
  <si>
    <t xml:space="preserve">Non-staffing costs </t>
  </si>
  <si>
    <t>Total Staffing costs</t>
  </si>
  <si>
    <t>Total Non staffing costs</t>
  </si>
  <si>
    <t>General Curriculum resources</t>
  </si>
  <si>
    <t>Various scenarios for Pre-opening start-up cost estimates for funding a new Primary school in B&amp;NES</t>
  </si>
  <si>
    <t xml:space="preserve">Headteacher (Group 2 school)  Leadership range  L8 to L21 </t>
  </si>
  <si>
    <t>Mid Range</t>
  </si>
  <si>
    <t>Mid range salary scale point used</t>
  </si>
  <si>
    <t>Bottom of range salary scale point used</t>
  </si>
  <si>
    <t>L14</t>
  </si>
  <si>
    <t>L8</t>
  </si>
  <si>
    <t>M26</t>
  </si>
  <si>
    <t>M25</t>
  </si>
  <si>
    <t>O18</t>
  </si>
  <si>
    <t>O17</t>
  </si>
  <si>
    <t xml:space="preserve">Bottom of Range </t>
  </si>
  <si>
    <t>0.81 FTE AYR on Grade O17 to O19 for 3 mths for June to Aug</t>
  </si>
  <si>
    <t>IT software licences = 3 mths</t>
  </si>
  <si>
    <t>Insurance calculated using  30 pupils likely to be on roll when school opens</t>
  </si>
  <si>
    <t>Basic Website/Promotional materials</t>
  </si>
  <si>
    <t>Headteacher 6 mths est. Projected Cost</t>
  </si>
  <si>
    <t>Headteacher 3 mths est. Projected Cost</t>
  </si>
  <si>
    <t>Admin/Finance/PA - 5 months</t>
  </si>
  <si>
    <t>Caretaker - 3 months</t>
  </si>
  <si>
    <t>Admin/Finance/PA -3 months</t>
  </si>
  <si>
    <t>IT server (cables, ports, switches, computers, wireless part of building project)- 3mths</t>
  </si>
  <si>
    <t>OPTION 1</t>
  </si>
  <si>
    <t>OPTION 2</t>
  </si>
  <si>
    <t xml:space="preserve">0.50 FTE AYR on Grade M25 to M28 </t>
  </si>
  <si>
    <t>OPTION 3</t>
  </si>
  <si>
    <t>Headteacher - 3 months 0.40 FTE and 6 months 1.00 FTE</t>
  </si>
  <si>
    <t>Headteacher - 6 months 1.00 FTE</t>
  </si>
  <si>
    <t>Headteacher - 3 months 1.00 FTE</t>
  </si>
  <si>
    <t xml:space="preserve"> Staff costs to include employers NI and superannuation costs using April 2015 price base for all staff</t>
  </si>
  <si>
    <t>Headteacher 3 mths 0.40 FTE plus 6 mths 1.00 FTE est Projected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</si>
</sst>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0" fontId="1" fillId="0" borderId="0" xfId="0" applyFont="1" applyAlignment="1"/>
    <xf numFmtId="0" fontId="0" fillId="0" borderId="4" xfId="0" applyBorder="1"/>
    <xf numFmtId="3" fontId="1" fillId="0" borderId="5" xfId="0" applyNumberFormat="1" applyFont="1" applyBorder="1" applyAlignment="1">
      <alignment horizontal="center"/>
    </xf>
    <xf numFmtId="3" fontId="0" fillId="0" borderId="5" xfId="0" applyNumberFormat="1" applyBorder="1"/>
    <xf numFmtId="0" fontId="1" fillId="0" borderId="4" xfId="0" applyFont="1" applyBorder="1"/>
    <xf numFmtId="3" fontId="1" fillId="0" borderId="6" xfId="0" applyNumberFormat="1" applyFont="1" applyBorder="1"/>
    <xf numFmtId="3" fontId="1" fillId="0" borderId="5" xfId="0" applyNumberFormat="1" applyFont="1" applyBorder="1"/>
    <xf numFmtId="0" fontId="1" fillId="0" borderId="7" xfId="0" applyFont="1" applyBorder="1"/>
    <xf numFmtId="164" fontId="0" fillId="0" borderId="5" xfId="0" applyNumberFormat="1" applyBorder="1"/>
    <xf numFmtId="0" fontId="0" fillId="0" borderId="4" xfId="0" applyBorder="1" applyAlignment="1">
      <alignment horizontal="center"/>
    </xf>
    <xf numFmtId="0" fontId="0" fillId="0" borderId="0" xfId="0" applyFont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view="pageLayout" zoomScaleNormal="100" workbookViewId="0">
      <selection activeCell="J5" sqref="J5:N5"/>
    </sheetView>
  </sheetViews>
  <sheetFormatPr defaultRowHeight="15" x14ac:dyDescent="0.25"/>
  <cols>
    <col min="10" max="10" width="12.42578125" customWidth="1"/>
    <col min="11" max="11" width="13.140625" style="5" customWidth="1"/>
    <col min="12" max="12" width="2.85546875" customWidth="1"/>
    <col min="13" max="13" width="11" customWidth="1"/>
    <col min="14" max="14" width="12.7109375" customWidth="1"/>
    <col min="15" max="15" width="4" customWidth="1"/>
    <col min="16" max="16" width="12.28515625" customWidth="1"/>
    <col min="17" max="17" width="12.5703125" customWidth="1"/>
    <col min="18" max="18" width="3" customWidth="1"/>
    <col min="19" max="19" width="11" customWidth="1"/>
    <col min="20" max="20" width="12.85546875" customWidth="1"/>
    <col min="21" max="21" width="4.140625" customWidth="1"/>
    <col min="22" max="22" width="13.140625" customWidth="1"/>
    <col min="23" max="23" width="12" customWidth="1"/>
    <col min="24" max="24" width="3" customWidth="1"/>
    <col min="25" max="25" width="10.85546875" customWidth="1"/>
    <col min="26" max="26" width="13.140625" customWidth="1"/>
  </cols>
  <sheetData>
    <row r="1" spans="1:26" s="2" customFormat="1" ht="23.25" x14ac:dyDescent="0.35">
      <c r="A1" s="2" t="s">
        <v>15</v>
      </c>
      <c r="K1" s="6"/>
    </row>
    <row r="3" spans="1:26" s="1" customFormat="1" x14ac:dyDescent="0.25">
      <c r="A3" s="4" t="s">
        <v>44</v>
      </c>
      <c r="B3" s="3"/>
      <c r="C3" s="3"/>
      <c r="D3" s="3"/>
      <c r="E3" s="3"/>
      <c r="F3" s="3"/>
      <c r="G3" s="3"/>
      <c r="H3" s="3"/>
      <c r="I3" s="3"/>
      <c r="J3" s="3"/>
      <c r="K3" s="7"/>
      <c r="L3" s="3"/>
      <c r="M3" s="3"/>
    </row>
    <row r="4" spans="1:26" s="1" customFormat="1" x14ac:dyDescent="0.25">
      <c r="A4" s="4"/>
      <c r="B4" s="3"/>
      <c r="C4" s="3"/>
      <c r="D4" s="3"/>
      <c r="E4" s="3"/>
      <c r="F4" s="3"/>
      <c r="G4" s="3"/>
      <c r="H4" s="3"/>
      <c r="I4" s="3"/>
      <c r="J4" s="20" t="s">
        <v>37</v>
      </c>
      <c r="K4" s="20"/>
      <c r="L4" s="20"/>
      <c r="M4" s="20"/>
      <c r="N4" s="20"/>
      <c r="P4" s="20" t="s">
        <v>38</v>
      </c>
      <c r="Q4" s="20"/>
      <c r="R4" s="20"/>
      <c r="S4" s="20"/>
      <c r="T4" s="20"/>
      <c r="V4" s="20" t="s">
        <v>40</v>
      </c>
      <c r="W4" s="20"/>
      <c r="X4" s="20"/>
      <c r="Y4" s="20"/>
      <c r="Z4" s="20"/>
    </row>
    <row r="5" spans="1:26" s="1" customFormat="1" x14ac:dyDescent="0.25">
      <c r="A5" s="4"/>
      <c r="B5" s="3"/>
      <c r="C5" s="3"/>
      <c r="D5" s="3"/>
      <c r="E5" s="3"/>
      <c r="F5" s="3"/>
      <c r="G5" s="3"/>
      <c r="H5" s="3"/>
      <c r="I5" s="3"/>
      <c r="J5" s="21" t="s">
        <v>41</v>
      </c>
      <c r="K5" s="22"/>
      <c r="L5" s="22"/>
      <c r="M5" s="22"/>
      <c r="N5" s="23"/>
      <c r="P5" s="21" t="s">
        <v>42</v>
      </c>
      <c r="Q5" s="22"/>
      <c r="R5" s="22"/>
      <c r="S5" s="22"/>
      <c r="T5" s="23"/>
      <c r="V5" s="21" t="s">
        <v>43</v>
      </c>
      <c r="W5" s="22"/>
      <c r="X5" s="22"/>
      <c r="Y5" s="22"/>
      <c r="Z5" s="23"/>
    </row>
    <row r="6" spans="1:26" s="1" customFormat="1" x14ac:dyDescent="0.25">
      <c r="A6" s="4"/>
      <c r="B6" s="3"/>
      <c r="C6" s="3"/>
      <c r="D6" s="3"/>
      <c r="E6" s="3"/>
      <c r="F6" s="3"/>
      <c r="G6" s="3"/>
      <c r="H6" s="3"/>
      <c r="I6" s="3"/>
      <c r="J6" s="25" t="s">
        <v>33</v>
      </c>
      <c r="K6" s="26"/>
      <c r="L6" s="26"/>
      <c r="M6" s="26"/>
      <c r="N6" s="27"/>
      <c r="P6" s="25" t="s">
        <v>33</v>
      </c>
      <c r="Q6" s="26"/>
      <c r="R6" s="26"/>
      <c r="S6" s="26"/>
      <c r="T6" s="27"/>
      <c r="V6" s="25" t="s">
        <v>35</v>
      </c>
      <c r="W6" s="26"/>
      <c r="X6" s="26"/>
      <c r="Y6" s="26"/>
      <c r="Z6" s="27"/>
    </row>
    <row r="7" spans="1:26" s="1" customFormat="1" x14ac:dyDescent="0.25">
      <c r="A7" s="4"/>
      <c r="B7" s="3"/>
      <c r="C7" s="3"/>
      <c r="D7" s="3"/>
      <c r="E7" s="3"/>
      <c r="F7" s="3"/>
      <c r="G7" s="3"/>
      <c r="H7" s="3"/>
      <c r="I7" s="3"/>
      <c r="J7" s="28" t="s">
        <v>34</v>
      </c>
      <c r="K7" s="20"/>
      <c r="L7" s="20"/>
      <c r="M7" s="20"/>
      <c r="N7" s="29"/>
      <c r="P7" s="28" t="s">
        <v>34</v>
      </c>
      <c r="Q7" s="20"/>
      <c r="R7" s="20"/>
      <c r="S7" s="20"/>
      <c r="T7" s="29"/>
      <c r="V7" s="28" t="s">
        <v>34</v>
      </c>
      <c r="W7" s="20"/>
      <c r="X7" s="20"/>
      <c r="Y7" s="20"/>
      <c r="Z7" s="29"/>
    </row>
    <row r="8" spans="1:26" s="1" customFormat="1" x14ac:dyDescent="0.25">
      <c r="A8" s="4"/>
      <c r="B8" s="3"/>
      <c r="C8" s="3"/>
      <c r="D8" s="3"/>
      <c r="E8" s="3"/>
      <c r="F8" s="3"/>
      <c r="G8" s="3"/>
      <c r="H8" s="3"/>
      <c r="I8" s="3"/>
      <c r="J8" s="24" t="s">
        <v>17</v>
      </c>
      <c r="K8" s="24"/>
      <c r="L8" s="8"/>
      <c r="M8" s="24" t="s">
        <v>26</v>
      </c>
      <c r="N8" s="24"/>
      <c r="O8" s="8"/>
      <c r="P8" s="24" t="s">
        <v>17</v>
      </c>
      <c r="Q8" s="24"/>
      <c r="R8" s="8"/>
      <c r="S8" s="24" t="s">
        <v>26</v>
      </c>
      <c r="T8" s="24"/>
      <c r="V8" s="24" t="s">
        <v>17</v>
      </c>
      <c r="W8" s="24"/>
      <c r="X8" s="8"/>
      <c r="Y8" s="24" t="s">
        <v>26</v>
      </c>
      <c r="Z8" s="24"/>
    </row>
    <row r="9" spans="1:26" s="18" customFormat="1" ht="93.75" customHeight="1" x14ac:dyDescent="0.25">
      <c r="J9" s="19" t="s">
        <v>18</v>
      </c>
      <c r="K9" s="19" t="s">
        <v>45</v>
      </c>
      <c r="M9" s="19" t="s">
        <v>19</v>
      </c>
      <c r="N9" s="19" t="s">
        <v>45</v>
      </c>
      <c r="P9" s="19" t="s">
        <v>18</v>
      </c>
      <c r="Q9" s="19" t="s">
        <v>31</v>
      </c>
      <c r="S9" s="19" t="s">
        <v>19</v>
      </c>
      <c r="T9" s="19" t="s">
        <v>31</v>
      </c>
      <c r="V9" s="19" t="s">
        <v>18</v>
      </c>
      <c r="W9" s="19" t="s">
        <v>32</v>
      </c>
      <c r="Y9" s="19" t="s">
        <v>19</v>
      </c>
      <c r="Z9" s="19" t="s">
        <v>32</v>
      </c>
    </row>
    <row r="10" spans="1:26" x14ac:dyDescent="0.25">
      <c r="J10" s="9"/>
      <c r="K10" s="10" t="s">
        <v>0</v>
      </c>
      <c r="L10" s="1"/>
      <c r="M10" s="9"/>
      <c r="N10" s="10" t="s">
        <v>0</v>
      </c>
      <c r="O10" s="1"/>
      <c r="P10" s="9"/>
      <c r="Q10" s="10" t="s">
        <v>0</v>
      </c>
      <c r="R10" s="1"/>
      <c r="S10" s="9"/>
      <c r="T10" s="10" t="s">
        <v>0</v>
      </c>
      <c r="V10" s="9"/>
      <c r="W10" s="10" t="s">
        <v>0</v>
      </c>
      <c r="X10" s="1"/>
      <c r="Y10" s="9"/>
      <c r="Z10" s="10" t="s">
        <v>0</v>
      </c>
    </row>
    <row r="11" spans="1:26" x14ac:dyDescent="0.25">
      <c r="A11" t="s">
        <v>16</v>
      </c>
      <c r="J11" s="17" t="s">
        <v>20</v>
      </c>
      <c r="K11" s="11">
        <f>ROUND((SUM(65078/12*6)+(SUM(65078*0.4)/12*3)),0)</f>
        <v>39047</v>
      </c>
      <c r="M11" s="17" t="s">
        <v>21</v>
      </c>
      <c r="N11" s="11">
        <f>ROUND((SUM(55829/12*6)+(SUM(55829*0.4)/12*3)),0)</f>
        <v>33497</v>
      </c>
      <c r="P11" s="17" t="s">
        <v>20</v>
      </c>
      <c r="Q11" s="11">
        <f>ROUND(SUM(65078/12*6),0)</f>
        <v>32539</v>
      </c>
      <c r="S11" s="17" t="s">
        <v>21</v>
      </c>
      <c r="T11" s="16">
        <f>ROUND(SUM(55829/12*6),0)</f>
        <v>27915</v>
      </c>
      <c r="V11" s="17" t="s">
        <v>20</v>
      </c>
      <c r="W11" s="11">
        <f>ROUND(SUM(65078/12*3),0)</f>
        <v>16270</v>
      </c>
      <c r="Y11" s="17" t="s">
        <v>21</v>
      </c>
      <c r="Z11" s="16">
        <f>ROUND(SUM(55829/12*3),0)</f>
        <v>13957</v>
      </c>
    </row>
    <row r="12" spans="1:26" x14ac:dyDescent="0.25">
      <c r="A12" t="s">
        <v>5</v>
      </c>
      <c r="J12" s="17"/>
      <c r="K12" s="11"/>
      <c r="M12" s="17"/>
      <c r="N12" s="11"/>
      <c r="P12" s="17"/>
      <c r="Q12" s="11"/>
      <c r="S12" s="17"/>
      <c r="T12" s="11"/>
      <c r="V12" s="17"/>
      <c r="W12" s="11"/>
      <c r="Y12" s="17"/>
      <c r="Z12" s="11"/>
    </row>
    <row r="13" spans="1:26" x14ac:dyDescent="0.25">
      <c r="A13" t="s">
        <v>6</v>
      </c>
      <c r="J13" s="17"/>
      <c r="K13" s="11"/>
      <c r="M13" s="17"/>
      <c r="N13" s="11"/>
      <c r="P13" s="17"/>
      <c r="Q13" s="11"/>
      <c r="S13" s="17"/>
      <c r="T13" s="11"/>
      <c r="V13" s="17"/>
      <c r="W13" s="11"/>
      <c r="Y13" s="17"/>
      <c r="Z13" s="11"/>
    </row>
    <row r="14" spans="1:26" x14ac:dyDescent="0.25">
      <c r="J14" s="17"/>
      <c r="K14" s="11"/>
      <c r="M14" s="17"/>
      <c r="N14" s="11"/>
      <c r="P14" s="17"/>
      <c r="Q14" s="11"/>
      <c r="S14" s="17"/>
      <c r="T14" s="11"/>
      <c r="V14" s="17"/>
      <c r="W14" s="11"/>
      <c r="Y14" s="17"/>
      <c r="Z14" s="11"/>
    </row>
    <row r="15" spans="1:26" x14ac:dyDescent="0.25">
      <c r="A15" t="s">
        <v>1</v>
      </c>
      <c r="C15" t="s">
        <v>3</v>
      </c>
      <c r="D15" t="s">
        <v>39</v>
      </c>
      <c r="J15" s="17" t="s">
        <v>22</v>
      </c>
      <c r="K15" s="11">
        <f>ROUND(SUM(29238/12*5),0)</f>
        <v>12183</v>
      </c>
      <c r="M15" s="17" t="s">
        <v>23</v>
      </c>
      <c r="N15" s="11">
        <f>ROUND(SUM(28285/12*5),0)</f>
        <v>11785</v>
      </c>
      <c r="P15" s="17" t="s">
        <v>22</v>
      </c>
      <c r="Q15" s="11">
        <f>ROUND(SUM(29238/12*5),0)</f>
        <v>12183</v>
      </c>
      <c r="S15" s="17" t="s">
        <v>23</v>
      </c>
      <c r="T15" s="11">
        <f>ROUND(SUM(28285/12*5),0)</f>
        <v>11785</v>
      </c>
      <c r="V15" s="17" t="s">
        <v>22</v>
      </c>
      <c r="W15" s="11">
        <f>ROUND(SUM(29238/12*3),0)</f>
        <v>7310</v>
      </c>
      <c r="Y15" s="17" t="s">
        <v>23</v>
      </c>
      <c r="Z15" s="11">
        <f>ROUND(SUM(28285/12*3),0)</f>
        <v>7071</v>
      </c>
    </row>
    <row r="16" spans="1:26" x14ac:dyDescent="0.25">
      <c r="J16" s="17"/>
      <c r="K16" s="11"/>
      <c r="M16" s="17"/>
      <c r="N16" s="11"/>
      <c r="P16" s="17"/>
      <c r="Q16" s="11"/>
      <c r="S16" s="17"/>
      <c r="T16" s="11"/>
      <c r="V16" s="17"/>
      <c r="W16" s="11"/>
      <c r="Y16" s="17"/>
      <c r="Z16" s="11"/>
    </row>
    <row r="17" spans="1:26" x14ac:dyDescent="0.25">
      <c r="A17" t="s">
        <v>2</v>
      </c>
      <c r="C17" t="s">
        <v>4</v>
      </c>
      <c r="D17" t="s">
        <v>27</v>
      </c>
      <c r="J17" s="17" t="s">
        <v>24</v>
      </c>
      <c r="K17" s="11">
        <f>ROUND(SUM(22375/12*3),0)</f>
        <v>5594</v>
      </c>
      <c r="M17" s="17" t="s">
        <v>25</v>
      </c>
      <c r="N17" s="11">
        <f>ROUND(SUM(21925/12*3),0)</f>
        <v>5481</v>
      </c>
      <c r="P17" s="17" t="s">
        <v>24</v>
      </c>
      <c r="Q17" s="11">
        <f>ROUND(SUM(22375/12*3),0)</f>
        <v>5594</v>
      </c>
      <c r="S17" s="17" t="s">
        <v>25</v>
      </c>
      <c r="T17" s="11">
        <f>ROUND(SUM(21925/12*3),0)</f>
        <v>5481</v>
      </c>
      <c r="V17" s="17" t="s">
        <v>24</v>
      </c>
      <c r="W17" s="11">
        <f>ROUND(SUM(22375/12*3),0)</f>
        <v>5594</v>
      </c>
      <c r="Y17" s="17" t="s">
        <v>25</v>
      </c>
      <c r="Z17" s="11">
        <f>ROUND(SUM(21925/12*3),0)</f>
        <v>5481</v>
      </c>
    </row>
    <row r="18" spans="1:26" x14ac:dyDescent="0.25">
      <c r="J18" s="9"/>
      <c r="K18" s="11"/>
      <c r="M18" s="9"/>
      <c r="N18" s="11"/>
      <c r="P18" s="9"/>
      <c r="Q18" s="11"/>
      <c r="S18" s="9"/>
      <c r="T18" s="11"/>
      <c r="V18" s="9"/>
      <c r="W18" s="11"/>
      <c r="Y18" s="9"/>
      <c r="Z18" s="11"/>
    </row>
    <row r="19" spans="1:26" x14ac:dyDescent="0.25">
      <c r="A19" t="s">
        <v>7</v>
      </c>
      <c r="J19" s="9"/>
      <c r="K19" s="11">
        <v>1000</v>
      </c>
      <c r="M19" s="9"/>
      <c r="N19" s="11">
        <v>1000</v>
      </c>
      <c r="P19" s="9"/>
      <c r="Q19" s="11">
        <v>1000</v>
      </c>
      <c r="S19" s="9"/>
      <c r="T19" s="11">
        <v>1000</v>
      </c>
      <c r="V19" s="9"/>
      <c r="W19" s="11">
        <v>1000</v>
      </c>
      <c r="Y19" s="9"/>
      <c r="Z19" s="11">
        <v>1000</v>
      </c>
    </row>
    <row r="20" spans="1:26" x14ac:dyDescent="0.25">
      <c r="J20" s="9"/>
      <c r="K20" s="11"/>
      <c r="M20" s="9"/>
      <c r="N20" s="11"/>
      <c r="P20" s="9"/>
      <c r="Q20" s="11"/>
      <c r="S20" s="9"/>
      <c r="T20" s="11"/>
      <c r="V20" s="9"/>
      <c r="W20" s="11"/>
      <c r="Y20" s="9"/>
      <c r="Z20" s="11"/>
    </row>
    <row r="21" spans="1:26" s="1" customFormat="1" x14ac:dyDescent="0.25">
      <c r="A21" s="1" t="s">
        <v>12</v>
      </c>
      <c r="J21" s="12"/>
      <c r="K21" s="13">
        <f>SUM(K11:K19)</f>
        <v>57824</v>
      </c>
      <c r="M21" s="12"/>
      <c r="N21" s="13">
        <f>SUM(N11:N19)</f>
        <v>51763</v>
      </c>
      <c r="P21" s="12"/>
      <c r="Q21" s="13">
        <f>SUM(Q11:Q19)</f>
        <v>51316</v>
      </c>
      <c r="S21" s="12"/>
      <c r="T21" s="13">
        <f>SUM(T11:T19)</f>
        <v>46181</v>
      </c>
      <c r="V21" s="12"/>
      <c r="W21" s="13">
        <f>SUM(W11:W19)</f>
        <v>30174</v>
      </c>
      <c r="Y21" s="12"/>
      <c r="Z21" s="13">
        <f>SUM(Z11:Z19)</f>
        <v>27509</v>
      </c>
    </row>
    <row r="22" spans="1:26" x14ac:dyDescent="0.25">
      <c r="J22" s="9"/>
      <c r="K22" s="11"/>
      <c r="M22" s="9"/>
      <c r="N22" s="11"/>
      <c r="P22" s="9"/>
      <c r="Q22" s="11"/>
      <c r="S22" s="9"/>
      <c r="T22" s="11"/>
      <c r="V22" s="9"/>
      <c r="W22" s="11"/>
      <c r="Y22" s="9"/>
      <c r="Z22" s="11"/>
    </row>
    <row r="23" spans="1:26" s="1" customFormat="1" x14ac:dyDescent="0.25">
      <c r="A23" s="3" t="s">
        <v>11</v>
      </c>
      <c r="B23" s="3"/>
      <c r="J23" s="12"/>
      <c r="K23" s="14"/>
      <c r="M23" s="12"/>
      <c r="N23" s="14"/>
      <c r="P23" s="12"/>
      <c r="Q23" s="14"/>
      <c r="S23" s="12"/>
      <c r="T23" s="14"/>
      <c r="V23" s="12"/>
      <c r="W23" s="14"/>
      <c r="Y23" s="12"/>
      <c r="Z23" s="14"/>
    </row>
    <row r="24" spans="1:26" x14ac:dyDescent="0.25">
      <c r="A24" t="s">
        <v>28</v>
      </c>
      <c r="J24" s="9"/>
      <c r="K24" s="11">
        <v>2000</v>
      </c>
      <c r="M24" s="9"/>
      <c r="N24" s="11">
        <v>2000</v>
      </c>
      <c r="P24" s="9"/>
      <c r="Q24" s="11">
        <v>2000</v>
      </c>
      <c r="S24" s="9"/>
      <c r="T24" s="11">
        <v>2000</v>
      </c>
      <c r="V24" s="9"/>
      <c r="W24" s="11">
        <v>2000</v>
      </c>
      <c r="Y24" s="9"/>
      <c r="Z24" s="11">
        <v>2000</v>
      </c>
    </row>
    <row r="25" spans="1:26" x14ac:dyDescent="0.25">
      <c r="A25" t="s">
        <v>36</v>
      </c>
      <c r="J25" s="9"/>
      <c r="K25" s="11">
        <v>2000</v>
      </c>
      <c r="M25" s="9"/>
      <c r="N25" s="11">
        <v>2000</v>
      </c>
      <c r="P25" s="9"/>
      <c r="Q25" s="11">
        <v>2000</v>
      </c>
      <c r="S25" s="9"/>
      <c r="T25" s="11">
        <v>2000</v>
      </c>
      <c r="V25" s="9"/>
      <c r="W25" s="11">
        <v>2000</v>
      </c>
      <c r="Y25" s="9"/>
      <c r="Z25" s="11">
        <v>2000</v>
      </c>
    </row>
    <row r="26" spans="1:26" x14ac:dyDescent="0.25">
      <c r="A26" t="s">
        <v>8</v>
      </c>
      <c r="J26" s="9"/>
      <c r="K26" s="11">
        <v>1000</v>
      </c>
      <c r="M26" s="9"/>
      <c r="N26" s="11">
        <v>1000</v>
      </c>
      <c r="P26" s="9"/>
      <c r="Q26" s="11">
        <v>1000</v>
      </c>
      <c r="S26" s="9"/>
      <c r="T26" s="11">
        <v>1000</v>
      </c>
      <c r="V26" s="9"/>
      <c r="W26" s="11">
        <v>1000</v>
      </c>
      <c r="Y26" s="9"/>
      <c r="Z26" s="11">
        <v>1000</v>
      </c>
    </row>
    <row r="27" spans="1:26" x14ac:dyDescent="0.25">
      <c r="A27" t="s">
        <v>14</v>
      </c>
      <c r="J27" s="9"/>
      <c r="K27" s="11">
        <v>3000</v>
      </c>
      <c r="M27" s="9"/>
      <c r="N27" s="11">
        <v>3000</v>
      </c>
      <c r="P27" s="9"/>
      <c r="Q27" s="11">
        <v>3000</v>
      </c>
      <c r="S27" s="9"/>
      <c r="T27" s="11">
        <v>3000</v>
      </c>
      <c r="V27" s="9"/>
      <c r="W27" s="11">
        <v>3000</v>
      </c>
      <c r="Y27" s="9"/>
      <c r="Z27" s="11">
        <v>3000</v>
      </c>
    </row>
    <row r="28" spans="1:26" x14ac:dyDescent="0.25">
      <c r="A28" t="s">
        <v>29</v>
      </c>
      <c r="J28" s="9"/>
      <c r="K28" s="11">
        <f>SUM(27.95*30)/12*3</f>
        <v>209.625</v>
      </c>
      <c r="M28" s="9"/>
      <c r="N28" s="11">
        <f>SUM(27.95*30)/12*3</f>
        <v>209.625</v>
      </c>
      <c r="P28" s="9"/>
      <c r="Q28" s="11">
        <f>SUM(27.95*30)/12*3</f>
        <v>209.625</v>
      </c>
      <c r="S28" s="9"/>
      <c r="T28" s="11">
        <f>SUM(27.95*30)/12*3</f>
        <v>209.625</v>
      </c>
      <c r="V28" s="9"/>
      <c r="W28" s="11">
        <f>SUM(27.95*30)/12*3</f>
        <v>209.625</v>
      </c>
      <c r="Y28" s="9"/>
      <c r="Z28" s="11">
        <f>SUM(27.95*30)/12*3</f>
        <v>209.625</v>
      </c>
    </row>
    <row r="29" spans="1:26" x14ac:dyDescent="0.25">
      <c r="A29" t="s">
        <v>9</v>
      </c>
      <c r="J29" s="9"/>
      <c r="K29" s="11">
        <v>1000</v>
      </c>
      <c r="M29" s="9"/>
      <c r="N29" s="11">
        <v>1000</v>
      </c>
      <c r="P29" s="9"/>
      <c r="Q29" s="11">
        <v>1000</v>
      </c>
      <c r="S29" s="9"/>
      <c r="T29" s="11">
        <v>1000</v>
      </c>
      <c r="V29" s="9"/>
      <c r="W29" s="11">
        <v>1000</v>
      </c>
      <c r="Y29" s="9"/>
      <c r="Z29" s="11">
        <v>1000</v>
      </c>
    </row>
    <row r="30" spans="1:26" x14ac:dyDescent="0.25">
      <c r="A30" t="s">
        <v>30</v>
      </c>
      <c r="J30" s="9"/>
      <c r="K30" s="11">
        <v>1000</v>
      </c>
      <c r="M30" s="9"/>
      <c r="N30" s="11">
        <v>1000</v>
      </c>
      <c r="P30" s="9"/>
      <c r="Q30" s="11">
        <v>1000</v>
      </c>
      <c r="S30" s="9"/>
      <c r="T30" s="11">
        <v>1000</v>
      </c>
      <c r="V30" s="9"/>
      <c r="W30" s="11">
        <v>1000</v>
      </c>
      <c r="Y30" s="9"/>
      <c r="Z30" s="11">
        <v>1000</v>
      </c>
    </row>
    <row r="31" spans="1:26" x14ac:dyDescent="0.25">
      <c r="J31" s="9"/>
      <c r="K31" s="11"/>
      <c r="M31" s="9"/>
      <c r="N31" s="11"/>
      <c r="P31" s="9"/>
      <c r="Q31" s="11"/>
      <c r="S31" s="9"/>
      <c r="T31" s="11"/>
      <c r="V31" s="9"/>
      <c r="W31" s="11"/>
      <c r="Y31" s="9"/>
      <c r="Z31" s="11"/>
    </row>
    <row r="32" spans="1:26" s="1" customFormat="1" x14ac:dyDescent="0.25">
      <c r="A32" s="1" t="s">
        <v>13</v>
      </c>
      <c r="J32" s="12"/>
      <c r="K32" s="13">
        <f>SUM(K25:K30)</f>
        <v>8209.625</v>
      </c>
      <c r="M32" s="12"/>
      <c r="N32" s="13">
        <f>SUM(N25:N30)</f>
        <v>8209.625</v>
      </c>
      <c r="P32" s="12"/>
      <c r="Q32" s="13">
        <f>SUM(Q25:Q30)</f>
        <v>8209.625</v>
      </c>
      <c r="S32" s="12"/>
      <c r="T32" s="13">
        <f>SUM(T25:T30)</f>
        <v>8209.625</v>
      </c>
      <c r="V32" s="12"/>
      <c r="W32" s="13">
        <f>SUM(W25:W30)</f>
        <v>8209.625</v>
      </c>
      <c r="Y32" s="12"/>
      <c r="Z32" s="13">
        <f>SUM(Z25:Z30)</f>
        <v>8209.625</v>
      </c>
    </row>
    <row r="33" spans="1:26" x14ac:dyDescent="0.25">
      <c r="J33" s="9"/>
      <c r="K33" s="11"/>
      <c r="M33" s="9"/>
      <c r="N33" s="11"/>
      <c r="P33" s="9"/>
      <c r="Q33" s="11"/>
      <c r="S33" s="9"/>
      <c r="T33" s="11"/>
      <c r="V33" s="9"/>
      <c r="W33" s="11"/>
      <c r="Y33" s="9"/>
      <c r="Z33" s="11"/>
    </row>
    <row r="34" spans="1:26" x14ac:dyDescent="0.25">
      <c r="A34" s="1" t="s">
        <v>10</v>
      </c>
      <c r="B34" s="1"/>
      <c r="C34" s="1"/>
      <c r="D34" s="1"/>
      <c r="E34" s="1"/>
      <c r="F34" s="1"/>
      <c r="G34" s="1"/>
      <c r="H34" s="1"/>
      <c r="I34" s="1"/>
      <c r="J34" s="15"/>
      <c r="K34" s="13">
        <f>K32+K21</f>
        <v>66033.625</v>
      </c>
      <c r="M34" s="15"/>
      <c r="N34" s="13">
        <f>N32+N21</f>
        <v>59972.625</v>
      </c>
      <c r="P34" s="15"/>
      <c r="Q34" s="13">
        <f>Q32+Q21</f>
        <v>59525.625</v>
      </c>
      <c r="S34" s="15"/>
      <c r="T34" s="13">
        <f>T32+T21</f>
        <v>54390.625</v>
      </c>
      <c r="V34" s="15"/>
      <c r="W34" s="13">
        <f>W32+W21</f>
        <v>38383.625</v>
      </c>
      <c r="Y34" s="15"/>
      <c r="Z34" s="13">
        <f>Z32+Z21</f>
        <v>35718.625</v>
      </c>
    </row>
  </sheetData>
  <mergeCells count="18">
    <mergeCell ref="J4:N4"/>
    <mergeCell ref="P4:T4"/>
    <mergeCell ref="V4:Z4"/>
    <mergeCell ref="V5:Z5"/>
    <mergeCell ref="V8:W8"/>
    <mergeCell ref="Y8:Z8"/>
    <mergeCell ref="J6:N6"/>
    <mergeCell ref="J7:N7"/>
    <mergeCell ref="P7:T7"/>
    <mergeCell ref="V6:Z6"/>
    <mergeCell ref="V7:Z7"/>
    <mergeCell ref="J5:N5"/>
    <mergeCell ref="P6:T6"/>
    <mergeCell ref="P5:T5"/>
    <mergeCell ref="J8:K8"/>
    <mergeCell ref="M8:N8"/>
    <mergeCell ref="P8:Q8"/>
    <mergeCell ref="S8:T8"/>
  </mergeCells>
  <printOptions gridLines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Header>&amp;C&amp;"-,Bold"&amp;14Appendix D&amp;R&amp;"-,Bold"&amp;26 6.4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B&amp;NES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Jefferies</dc:creator>
  <cp:lastModifiedBy>Lorraine Elms</cp:lastModifiedBy>
  <cp:lastPrinted>2014-12-02T11:45:02Z</cp:lastPrinted>
  <dcterms:created xsi:type="dcterms:W3CDTF">2014-10-09T13:55:55Z</dcterms:created>
  <dcterms:modified xsi:type="dcterms:W3CDTF">2014-12-02T11:45:13Z</dcterms:modified>
</cp:coreProperties>
</file>