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345" windowWidth="19425" windowHeight="3195"/>
  </bookViews>
  <sheets>
    <sheet name="Comparison" sheetId="1" r:id="rId1"/>
  </sheets>
  <externalReferences>
    <externalReference r:id="rId2"/>
    <externalReference r:id="rId3"/>
  </externalReferences>
  <definedNames>
    <definedName name="_xlnm.Print_Area" localSheetId="0">Comparison!$A$1:$L$44</definedName>
    <definedName name="_xlnm.Print_Titles" localSheetId="0">Comparison!$3:$4</definedName>
  </definedNames>
  <calcPr calcId="145621"/>
</workbook>
</file>

<file path=xl/calcChain.xml><?xml version="1.0" encoding="utf-8"?>
<calcChain xmlns="http://schemas.openxmlformats.org/spreadsheetml/2006/main">
  <c r="J39" i="1" l="1"/>
  <c r="J38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39" i="1" l="1"/>
  <c r="L38" i="1"/>
  <c r="L4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7" i="1"/>
  <c r="H44" i="1"/>
  <c r="H41" i="1"/>
  <c r="H36" i="1"/>
  <c r="H39" i="1"/>
  <c r="H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7" i="1"/>
  <c r="D39" i="1"/>
  <c r="D3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7" i="1"/>
  <c r="I7" i="1" s="1"/>
  <c r="E36" i="1" l="1"/>
  <c r="E41" i="1"/>
  <c r="E44" i="1" s="1"/>
  <c r="F41" i="1"/>
  <c r="F36" i="1"/>
  <c r="K41" i="1"/>
  <c r="K36" i="1"/>
  <c r="J41" i="1"/>
  <c r="J36" i="1"/>
  <c r="J44" i="1" l="1"/>
  <c r="F44" i="1"/>
  <c r="K44" i="1"/>
  <c r="I38" i="1" l="1"/>
  <c r="I34" i="1"/>
  <c r="I33" i="1"/>
  <c r="I32" i="1"/>
  <c r="I28" i="1"/>
  <c r="I26" i="1"/>
  <c r="I24" i="1"/>
  <c r="I23" i="1"/>
  <c r="I21" i="1"/>
  <c r="I29" i="1"/>
  <c r="I20" i="1"/>
  <c r="I16" i="1"/>
  <c r="I14" i="1"/>
  <c r="I11" i="1"/>
  <c r="I9" i="1"/>
  <c r="I39" i="1"/>
  <c r="I31" i="1"/>
  <c r="I30" i="1"/>
  <c r="I27" i="1"/>
  <c r="I25" i="1"/>
  <c r="I22" i="1"/>
  <c r="I19" i="1"/>
  <c r="I18" i="1"/>
  <c r="I17" i="1"/>
  <c r="I15" i="1"/>
  <c r="I13" i="1"/>
  <c r="I12" i="1"/>
  <c r="I10" i="1"/>
  <c r="I8" i="1"/>
  <c r="I41" i="1" l="1"/>
  <c r="D41" i="1"/>
  <c r="D36" i="1"/>
  <c r="I36" i="1"/>
  <c r="I44" i="1" l="1"/>
  <c r="D44" i="1"/>
  <c r="L36" i="1" l="1"/>
  <c r="L44" i="1" s="1"/>
</calcChain>
</file>

<file path=xl/sharedStrings.xml><?xml version="1.0" encoding="utf-8"?>
<sst xmlns="http://schemas.openxmlformats.org/spreadsheetml/2006/main" count="81" uniqueCount="76">
  <si>
    <t>£</t>
  </si>
  <si>
    <t>%</t>
  </si>
  <si>
    <t>Bathford Primary</t>
  </si>
  <si>
    <t>Bishop Sutton Primary</t>
  </si>
  <si>
    <t>Cameley Primary</t>
  </si>
  <si>
    <t>Camerton Primary</t>
  </si>
  <si>
    <t>Castle Primary</t>
  </si>
  <si>
    <t>Chew Magna Primary</t>
  </si>
  <si>
    <t>East Harptree Primary</t>
  </si>
  <si>
    <t>Freshford Primary</t>
  </si>
  <si>
    <t>Paulton Infants</t>
  </si>
  <si>
    <t>Paulton Junior</t>
  </si>
  <si>
    <t>Pensford Primary</t>
  </si>
  <si>
    <t>Shoscombe Primary</t>
  </si>
  <si>
    <t>St John's Primary, Bath</t>
  </si>
  <si>
    <t>St Julian's Primary , Wellow</t>
  </si>
  <si>
    <t>St Mary's Primary, Bath</t>
  </si>
  <si>
    <t>St Mary's Primary, Timsbury</t>
  </si>
  <si>
    <t>St Mary's Primary, Writhlington</t>
  </si>
  <si>
    <t>Stanton Drew Primary</t>
  </si>
  <si>
    <t>Swainswick Primary</t>
  </si>
  <si>
    <t>St Michael's Junior</t>
  </si>
  <si>
    <t>Twerton Infants</t>
  </si>
  <si>
    <t>Ubley Primary</t>
  </si>
  <si>
    <t>Westfield Primary</t>
  </si>
  <si>
    <t>Whitchurch Primary</t>
  </si>
  <si>
    <t>Total Primary</t>
  </si>
  <si>
    <t>St Gregory's School</t>
  </si>
  <si>
    <t>St Marks School</t>
  </si>
  <si>
    <t>Total Secondary</t>
  </si>
  <si>
    <t>Total ALL Schools</t>
  </si>
  <si>
    <t>E3077</t>
  </si>
  <si>
    <t>E2237</t>
  </si>
  <si>
    <t>E3078</t>
  </si>
  <si>
    <t>E3079</t>
  </si>
  <si>
    <t>E2260</t>
  </si>
  <si>
    <t>E2238</t>
  </si>
  <si>
    <t>E3086</t>
  </si>
  <si>
    <t>E3092</t>
  </si>
  <si>
    <t>E2243</t>
  </si>
  <si>
    <t>E2270</t>
  </si>
  <si>
    <t>E2246</t>
  </si>
  <si>
    <t>E3347</t>
  </si>
  <si>
    <t>E2158</t>
  </si>
  <si>
    <t>E3424</t>
  </si>
  <si>
    <t>E3107</t>
  </si>
  <si>
    <t>E3425</t>
  </si>
  <si>
    <t>E3105</t>
  </si>
  <si>
    <t>E3109</t>
  </si>
  <si>
    <t>E2248</t>
  </si>
  <si>
    <t>E3103</t>
  </si>
  <si>
    <t>E3035</t>
  </si>
  <si>
    <t>E2160</t>
  </si>
  <si>
    <t>E3106</t>
  </si>
  <si>
    <t>E2250</t>
  </si>
  <si>
    <t>E2251</t>
  </si>
  <si>
    <t>E4608</t>
  </si>
  <si>
    <t>E4607</t>
  </si>
  <si>
    <t>n/a</t>
  </si>
  <si>
    <t>E3446</t>
  </si>
  <si>
    <t>St Nicholas Primary</t>
  </si>
  <si>
    <t>E3448</t>
  </si>
  <si>
    <t>St Keyna Primary</t>
  </si>
  <si>
    <t>E3449</t>
  </si>
  <si>
    <t>Newbridge Primary</t>
  </si>
  <si>
    <t xml:space="preserve"> LA &amp; High Needs Revenue C/fwds 31/03/2016</t>
  </si>
  <si>
    <t>Roundhill Primary</t>
  </si>
  <si>
    <t xml:space="preserve"> LA &amp; High Needs Revenue C/fwds 31/03/2017</t>
  </si>
  <si>
    <t>Appendix A: LA &amp; High Needs School Revenue carry-forwards at 31 March 2018</t>
  </si>
  <si>
    <t xml:space="preserve"> LA &amp; High Needs Revenue C/fwds 31/03/2018</t>
  </si>
  <si>
    <t xml:space="preserve">LA &amp; High Needs Revenue c/fwds at 31 Mar 18 as a % of allocated Funds before de-delegation 2017/18 plus HNTS </t>
  </si>
  <si>
    <t>increase/ (decrease) between 2016-17 &amp; 2017-18</t>
  </si>
  <si>
    <t>FTE Pupil Numbers Oct 2017 (exc 6th form, inc Unit pupils)</t>
  </si>
  <si>
    <t>LA &amp; High Needs Excessive balance 2017/18</t>
  </si>
  <si>
    <t>Academy conversions 1.4.18</t>
  </si>
  <si>
    <t>Maintained schools only at 31.3.18 , excludes in year academy converters during FY2017-18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</si>
</sst>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dd/mm/yy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2" fillId="0" borderId="3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0" fillId="0" borderId="1" xfId="1" applyNumberFormat="1" applyFont="1" applyFill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/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0" fontId="0" fillId="0" borderId="0" xfId="0" applyFill="1"/>
    <xf numFmtId="3" fontId="2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64" fontId="2" fillId="0" borderId="4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2" fillId="0" borderId="2" xfId="0" applyNumberFormat="1" applyFont="1" applyFill="1" applyBorder="1"/>
    <xf numFmtId="164" fontId="2" fillId="0" borderId="6" xfId="1" applyNumberFormat="1" applyFont="1" applyBorder="1"/>
    <xf numFmtId="3" fontId="3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9" xfId="0" applyNumberFormat="1" applyFill="1" applyBorder="1"/>
    <xf numFmtId="165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0" xfId="0" applyNumberFormat="1" applyFont="1" applyFill="1" applyBorder="1"/>
    <xf numFmtId="3" fontId="2" fillId="0" borderId="9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5" borderId="0" xfId="0" applyFont="1" applyFill="1"/>
    <xf numFmtId="3" fontId="0" fillId="5" borderId="0" xfId="0" applyNumberFormat="1" applyFill="1"/>
    <xf numFmtId="3" fontId="0" fillId="5" borderId="0" xfId="1" applyNumberFormat="1" applyFont="1" applyFill="1"/>
    <xf numFmtId="164" fontId="0" fillId="5" borderId="0" xfId="1" applyNumberFormat="1" applyFont="1" applyFill="1"/>
    <xf numFmtId="0" fontId="0" fillId="5" borderId="0" xfId="0" applyFill="1"/>
    <xf numFmtId="14" fontId="2" fillId="6" borderId="1" xfId="0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/>
    <xf numFmtId="2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/>
    <xf numFmtId="164" fontId="2" fillId="6" borderId="4" xfId="0" applyNumberFormat="1" applyFont="1" applyFill="1" applyBorder="1"/>
    <xf numFmtId="3" fontId="2" fillId="6" borderId="4" xfId="0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2" fillId="6" borderId="2" xfId="0" applyNumberFormat="1" applyFont="1" applyFill="1" applyBorder="1"/>
    <xf numFmtId="0" fontId="0" fillId="7" borderId="0" xfId="0" applyFill="1"/>
    <xf numFmtId="4" fontId="0" fillId="7" borderId="0" xfId="0" applyNumberFormat="1" applyFill="1"/>
    <xf numFmtId="164" fontId="0" fillId="7" borderId="1" xfId="0" applyNumberFormat="1" applyFill="1" applyBorder="1"/>
    <xf numFmtId="164" fontId="0" fillId="7" borderId="1" xfId="1" applyNumberFormat="1" applyFont="1" applyFill="1" applyBorder="1"/>
    <xf numFmtId="2" fontId="0" fillId="7" borderId="1" xfId="0" applyNumberFormat="1" applyFill="1" applyBorder="1" applyAlignment="1">
      <alignment horizontal="center"/>
    </xf>
    <xf numFmtId="3" fontId="0" fillId="7" borderId="1" xfId="0" applyNumberFormat="1" applyFill="1" applyBorder="1"/>
    <xf numFmtId="3" fontId="2" fillId="7" borderId="1" xfId="0" applyNumberFormat="1" applyFont="1" applyFill="1" applyBorder="1"/>
    <xf numFmtId="0" fontId="2" fillId="0" borderId="0" xfId="0" applyFont="1" applyFill="1"/>
    <xf numFmtId="0" fontId="2" fillId="7" borderId="0" xfId="0" applyFont="1" applyFill="1" applyAlignment="1">
      <alignment wrapText="1"/>
    </xf>
    <xf numFmtId="3" fontId="2" fillId="8" borderId="1" xfId="0" applyNumberFormat="1" applyFont="1" applyFill="1" applyBorder="1"/>
    <xf numFmtId="0" fontId="5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00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Schools%20Strategic%20Team\End%20Of%20Year\2017-2018\EOY%20Summary%20Reports\School%20Carry%20Forwards%2017-18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G5TWPB\Copy%20Oct%2017%20Census%20data%20for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1718 Rev agresso"/>
      <sheetName val="1718 Cap agresso"/>
      <sheetName val="16-17 Cap agresso download"/>
      <sheetName val="16-17 Rev agresso download"/>
    </sheetNames>
    <sheetDataSet>
      <sheetData sheetId="0">
        <row r="3">
          <cell r="A3">
            <v>3077</v>
          </cell>
          <cell r="B3" t="str">
            <v>CE03</v>
          </cell>
          <cell r="C3" t="str">
            <v>Bathford  Primary</v>
          </cell>
          <cell r="D3" t="str">
            <v>wendy_jefferies@BATHNES.GOV.UK</v>
          </cell>
          <cell r="E3">
            <v>685884</v>
          </cell>
          <cell r="F3">
            <v>670932.14</v>
          </cell>
          <cell r="G3">
            <v>14951.86</v>
          </cell>
          <cell r="H3">
            <v>14952</v>
          </cell>
          <cell r="I3">
            <v>18000</v>
          </cell>
          <cell r="J3">
            <v>18000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19471</v>
          </cell>
          <cell r="V3">
            <v>15237</v>
          </cell>
          <cell r="W3">
            <v>4234</v>
          </cell>
          <cell r="X3">
            <v>4234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21846</v>
          </cell>
          <cell r="AD3">
            <v>4707.9399999999996</v>
          </cell>
          <cell r="AE3">
            <v>17138.060000000001</v>
          </cell>
          <cell r="AF3">
            <v>17138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14951.86</v>
          </cell>
          <cell r="AT3">
            <v>40219</v>
          </cell>
          <cell r="AU3">
            <v>688932</v>
          </cell>
          <cell r="AV3">
            <v>744103</v>
          </cell>
          <cell r="AW3">
            <v>14952</v>
          </cell>
          <cell r="AX3">
            <v>59528</v>
          </cell>
          <cell r="AY3">
            <v>0</v>
          </cell>
          <cell r="AZ3">
            <v>2.0099999999999998</v>
          </cell>
        </row>
        <row r="4">
          <cell r="A4">
            <v>2237</v>
          </cell>
          <cell r="B4" t="str">
            <v>CE05</v>
          </cell>
          <cell r="C4" t="str">
            <v>Bishop Sutton Primary</v>
          </cell>
          <cell r="D4" t="str">
            <v>Bishop Sutton Primary School</v>
          </cell>
          <cell r="E4">
            <v>587308</v>
          </cell>
          <cell r="F4">
            <v>585565.25</v>
          </cell>
          <cell r="G4">
            <v>1742.75</v>
          </cell>
          <cell r="H4">
            <v>1743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6957</v>
          </cell>
          <cell r="V4">
            <v>3428.72</v>
          </cell>
          <cell r="W4">
            <v>3528.28</v>
          </cell>
          <cell r="X4">
            <v>3528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1742.75</v>
          </cell>
          <cell r="AT4">
            <v>17517</v>
          </cell>
          <cell r="AU4">
            <v>585565</v>
          </cell>
          <cell r="AV4">
            <v>604825</v>
          </cell>
          <cell r="AW4">
            <v>1743</v>
          </cell>
          <cell r="AX4">
            <v>48386</v>
          </cell>
          <cell r="AY4">
            <v>0</v>
          </cell>
          <cell r="AZ4">
            <v>0.28999999999999998</v>
          </cell>
        </row>
        <row r="5">
          <cell r="A5">
            <v>3078</v>
          </cell>
          <cell r="B5" t="str">
            <v>CE06</v>
          </cell>
          <cell r="C5" t="str">
            <v>Cameley Primary</v>
          </cell>
          <cell r="D5" t="str">
            <v>Cameley Primary School</v>
          </cell>
          <cell r="E5">
            <v>465050</v>
          </cell>
          <cell r="F5">
            <v>453383.42</v>
          </cell>
          <cell r="G5">
            <v>11666.58</v>
          </cell>
          <cell r="H5">
            <v>11667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-29610.95</v>
          </cell>
          <cell r="O5">
            <v>29610.95</v>
          </cell>
          <cell r="P5">
            <v>29611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3852</v>
          </cell>
          <cell r="V5">
            <v>3852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41277.53</v>
          </cell>
          <cell r="AT5">
            <v>13198</v>
          </cell>
          <cell r="AU5">
            <v>453383</v>
          </cell>
          <cell r="AV5">
            <v>478248</v>
          </cell>
          <cell r="AW5">
            <v>11667</v>
          </cell>
          <cell r="AX5">
            <v>38260</v>
          </cell>
          <cell r="AY5">
            <v>0</v>
          </cell>
          <cell r="AZ5">
            <v>2.44</v>
          </cell>
        </row>
        <row r="6">
          <cell r="A6">
            <v>3079</v>
          </cell>
          <cell r="B6" t="str">
            <v>CE07</v>
          </cell>
          <cell r="C6" t="str">
            <v>Camerton Primary</v>
          </cell>
          <cell r="D6" t="str">
            <v>Camerton Primary School</v>
          </cell>
          <cell r="E6">
            <v>290104</v>
          </cell>
          <cell r="F6">
            <v>183165.57</v>
          </cell>
          <cell r="G6">
            <v>106938.43</v>
          </cell>
          <cell r="H6">
            <v>106938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4224</v>
          </cell>
          <cell r="V6">
            <v>0</v>
          </cell>
          <cell r="W6">
            <v>4224</v>
          </cell>
          <cell r="X6">
            <v>4224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106938.43</v>
          </cell>
          <cell r="AT6">
            <v>7293</v>
          </cell>
          <cell r="AU6">
            <v>183166</v>
          </cell>
          <cell r="AV6">
            <v>297397</v>
          </cell>
          <cell r="AW6">
            <v>106938</v>
          </cell>
          <cell r="AX6">
            <v>25000</v>
          </cell>
          <cell r="AY6">
            <v>81938</v>
          </cell>
          <cell r="AZ6">
            <v>35.96</v>
          </cell>
        </row>
        <row r="7">
          <cell r="A7">
            <v>2260</v>
          </cell>
          <cell r="B7" t="str">
            <v>CE08</v>
          </cell>
          <cell r="C7" t="str">
            <v>Castle Primary</v>
          </cell>
          <cell r="D7" t="str">
            <v>Ali_Richards@BATHNES.GOV.UK</v>
          </cell>
          <cell r="E7">
            <v>1218752</v>
          </cell>
          <cell r="F7">
            <v>1241680.99</v>
          </cell>
          <cell r="G7">
            <v>-22928.99</v>
          </cell>
          <cell r="H7">
            <v>-22929</v>
          </cell>
          <cell r="I7">
            <v>18057</v>
          </cell>
          <cell r="J7">
            <v>18057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14102</v>
          </cell>
          <cell r="V7">
            <v>13994</v>
          </cell>
          <cell r="W7">
            <v>108</v>
          </cell>
          <cell r="X7">
            <v>108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-22928.99</v>
          </cell>
          <cell r="AT7">
            <v>28887</v>
          </cell>
          <cell r="AU7">
            <v>1259738</v>
          </cell>
          <cell r="AV7">
            <v>1265696</v>
          </cell>
          <cell r="AW7">
            <v>-22929</v>
          </cell>
          <cell r="AX7">
            <v>101256</v>
          </cell>
          <cell r="AY7">
            <v>0</v>
          </cell>
          <cell r="AZ7">
            <v>-1.81</v>
          </cell>
        </row>
        <row r="8">
          <cell r="A8">
            <v>2238</v>
          </cell>
          <cell r="B8" t="str">
            <v>CE11</v>
          </cell>
          <cell r="C8" t="str">
            <v>Chew Magna Primary</v>
          </cell>
          <cell r="D8" t="str">
            <v>Chew Magna Primary School</v>
          </cell>
          <cell r="E8">
            <v>468249</v>
          </cell>
          <cell r="F8">
            <v>466736.39</v>
          </cell>
          <cell r="G8">
            <v>1512.61</v>
          </cell>
          <cell r="H8">
            <v>1513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10419</v>
          </cell>
          <cell r="V8">
            <v>10419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1512.61</v>
          </cell>
          <cell r="AT8">
            <v>14256</v>
          </cell>
          <cell r="AU8">
            <v>466736</v>
          </cell>
          <cell r="AV8">
            <v>482505</v>
          </cell>
          <cell r="AW8">
            <v>1513</v>
          </cell>
          <cell r="AX8">
            <v>38600</v>
          </cell>
          <cell r="AY8">
            <v>0</v>
          </cell>
          <cell r="AZ8">
            <v>0.31</v>
          </cell>
        </row>
        <row r="9">
          <cell r="A9">
            <v>3086</v>
          </cell>
          <cell r="B9" t="str">
            <v>CE16</v>
          </cell>
          <cell r="C9" t="str">
            <v>East Harptree Primary</v>
          </cell>
          <cell r="D9" t="str">
            <v>East Harptree Primary School</v>
          </cell>
          <cell r="E9">
            <v>414597</v>
          </cell>
          <cell r="F9">
            <v>377803.41</v>
          </cell>
          <cell r="G9">
            <v>36793.589999999997</v>
          </cell>
          <cell r="H9">
            <v>36794</v>
          </cell>
          <cell r="I9">
            <v>14910</v>
          </cell>
          <cell r="J9">
            <v>12321.84</v>
          </cell>
          <cell r="K9">
            <v>2588.16</v>
          </cell>
          <cell r="L9">
            <v>2588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6357</v>
          </cell>
          <cell r="V9">
            <v>6357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6000</v>
          </cell>
          <cell r="AD9">
            <v>6000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39381.75</v>
          </cell>
          <cell r="AT9">
            <v>16993</v>
          </cell>
          <cell r="AU9">
            <v>390125</v>
          </cell>
          <cell r="AV9">
            <v>446500</v>
          </cell>
          <cell r="AW9">
            <v>39382</v>
          </cell>
          <cell r="AX9">
            <v>35720</v>
          </cell>
          <cell r="AY9">
            <v>3662</v>
          </cell>
          <cell r="AZ9">
            <v>8.82</v>
          </cell>
        </row>
        <row r="10">
          <cell r="A10">
            <v>3092</v>
          </cell>
          <cell r="B10" t="str">
            <v>CE19</v>
          </cell>
          <cell r="C10" t="str">
            <v>Freshford Primary</v>
          </cell>
          <cell r="D10" t="str">
            <v>wendy_jefferies@BATHNES.GOV.UK</v>
          </cell>
          <cell r="E10">
            <v>626632</v>
          </cell>
          <cell r="F10">
            <v>573015.05000000005</v>
          </cell>
          <cell r="G10">
            <v>53616.95</v>
          </cell>
          <cell r="H10">
            <v>53617</v>
          </cell>
          <cell r="I10">
            <v>0</v>
          </cell>
          <cell r="J10">
            <v>-1624.46</v>
          </cell>
          <cell r="K10">
            <v>1624.46</v>
          </cell>
          <cell r="L10">
            <v>1624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20650</v>
          </cell>
          <cell r="V10">
            <v>3792</v>
          </cell>
          <cell r="W10">
            <v>16858</v>
          </cell>
          <cell r="X10">
            <v>16858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-5062.51</v>
          </cell>
          <cell r="AQ10">
            <v>5062.51</v>
          </cell>
          <cell r="AR10">
            <v>5063</v>
          </cell>
          <cell r="AS10">
            <v>55241.409999999996</v>
          </cell>
          <cell r="AT10">
            <v>17958</v>
          </cell>
          <cell r="AU10">
            <v>571391</v>
          </cell>
          <cell r="AV10">
            <v>644590</v>
          </cell>
          <cell r="AW10">
            <v>55241</v>
          </cell>
          <cell r="AX10">
            <v>51567</v>
          </cell>
          <cell r="AY10">
            <v>3674</v>
          </cell>
          <cell r="AZ10">
            <v>8.57</v>
          </cell>
        </row>
        <row r="11">
          <cell r="A11">
            <v>3449</v>
          </cell>
          <cell r="B11" t="str">
            <v>CE92</v>
          </cell>
          <cell r="C11" t="str">
            <v>Newbridge Primary</v>
          </cell>
          <cell r="D11" t="str">
            <v>Tracey_Lynch@BATHNES.GOV.UK</v>
          </cell>
          <cell r="E11">
            <v>1550525</v>
          </cell>
          <cell r="F11">
            <v>1518732.71</v>
          </cell>
          <cell r="G11">
            <v>31792.29</v>
          </cell>
          <cell r="H11">
            <v>31792</v>
          </cell>
          <cell r="I11">
            <v>37215</v>
          </cell>
          <cell r="J11">
            <v>27833.56</v>
          </cell>
          <cell r="K11">
            <v>9381.44</v>
          </cell>
          <cell r="L11">
            <v>9381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10233</v>
          </cell>
          <cell r="V11">
            <v>9839.31</v>
          </cell>
          <cell r="W11">
            <v>393.69</v>
          </cell>
          <cell r="X11">
            <v>394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41173.730000000003</v>
          </cell>
          <cell r="AT11">
            <v>43959</v>
          </cell>
          <cell r="AU11">
            <v>1546566</v>
          </cell>
          <cell r="AV11">
            <v>1631699</v>
          </cell>
          <cell r="AW11">
            <v>41173</v>
          </cell>
          <cell r="AX11">
            <v>130536</v>
          </cell>
          <cell r="AY11">
            <v>0</v>
          </cell>
          <cell r="AZ11">
            <v>2.52</v>
          </cell>
        </row>
        <row r="12">
          <cell r="A12">
            <v>2243</v>
          </cell>
          <cell r="B12" t="str">
            <v>CE32</v>
          </cell>
          <cell r="C12" t="str">
            <v>Paulton Infants</v>
          </cell>
          <cell r="D12" t="str">
            <v>Paulton Infant School</v>
          </cell>
          <cell r="E12">
            <v>849859</v>
          </cell>
          <cell r="F12">
            <v>819553.79</v>
          </cell>
          <cell r="G12">
            <v>30305.21</v>
          </cell>
          <cell r="H12">
            <v>30305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8964</v>
          </cell>
          <cell r="V12">
            <v>4413</v>
          </cell>
          <cell r="W12">
            <v>4551</v>
          </cell>
          <cell r="X12">
            <v>4551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30305.21</v>
          </cell>
          <cell r="AT12">
            <v>24657</v>
          </cell>
          <cell r="AU12">
            <v>819554</v>
          </cell>
          <cell r="AV12">
            <v>874516</v>
          </cell>
          <cell r="AW12">
            <v>30305</v>
          </cell>
          <cell r="AX12">
            <v>69961</v>
          </cell>
          <cell r="AY12">
            <v>0</v>
          </cell>
          <cell r="AZ12">
            <v>3.47</v>
          </cell>
        </row>
        <row r="13">
          <cell r="A13">
            <v>2270</v>
          </cell>
          <cell r="B13" t="str">
            <v>CE33</v>
          </cell>
          <cell r="C13" t="str">
            <v>Paulton Juniors</v>
          </cell>
          <cell r="D13" t="str">
            <v>Paulton Junior School</v>
          </cell>
          <cell r="E13">
            <v>1060336</v>
          </cell>
          <cell r="F13">
            <v>973645.93</v>
          </cell>
          <cell r="G13">
            <v>86690.07</v>
          </cell>
          <cell r="H13">
            <v>86690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-26331.91</v>
          </cell>
          <cell r="AM13">
            <v>26331.91</v>
          </cell>
          <cell r="AN13">
            <v>26332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86690.07</v>
          </cell>
          <cell r="AT13">
            <v>28359</v>
          </cell>
          <cell r="AU13">
            <v>973646</v>
          </cell>
          <cell r="AV13">
            <v>1088695</v>
          </cell>
          <cell r="AW13">
            <v>86690</v>
          </cell>
          <cell r="AX13">
            <v>87096</v>
          </cell>
          <cell r="AY13">
            <v>0</v>
          </cell>
          <cell r="AZ13">
            <v>7.96</v>
          </cell>
        </row>
        <row r="14">
          <cell r="A14">
            <v>2246</v>
          </cell>
          <cell r="B14" t="str">
            <v>CE35</v>
          </cell>
          <cell r="C14" t="str">
            <v>Pensford Primary</v>
          </cell>
          <cell r="D14" t="str">
            <v>Pensford Primary School</v>
          </cell>
          <cell r="E14">
            <v>359360</v>
          </cell>
          <cell r="F14">
            <v>341588.13</v>
          </cell>
          <cell r="G14">
            <v>17771.87</v>
          </cell>
          <cell r="H14">
            <v>17772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8719</v>
          </cell>
          <cell r="V14">
            <v>6186.71</v>
          </cell>
          <cell r="W14">
            <v>2532.29</v>
          </cell>
          <cell r="X14">
            <v>2532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17771.87</v>
          </cell>
          <cell r="AT14">
            <v>17259</v>
          </cell>
          <cell r="AU14">
            <v>341588</v>
          </cell>
          <cell r="AV14">
            <v>376619</v>
          </cell>
          <cell r="AW14">
            <v>17772</v>
          </cell>
          <cell r="AX14">
            <v>30130</v>
          </cell>
          <cell r="AY14">
            <v>0</v>
          </cell>
          <cell r="AZ14">
            <v>4.72</v>
          </cell>
        </row>
        <row r="15">
          <cell r="A15">
            <v>3347</v>
          </cell>
          <cell r="B15" t="str">
            <v>CE55</v>
          </cell>
          <cell r="C15" t="str">
            <v>Shoscombe Primary</v>
          </cell>
          <cell r="D15" t="str">
            <v>Shoscombe Primary School</v>
          </cell>
          <cell r="E15">
            <v>481972</v>
          </cell>
          <cell r="F15">
            <v>416131.4</v>
          </cell>
          <cell r="G15">
            <v>65840.600000000006</v>
          </cell>
          <cell r="H15">
            <v>65841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65840.600000000006</v>
          </cell>
          <cell r="AT15">
            <v>46580</v>
          </cell>
          <cell r="AU15">
            <v>416131</v>
          </cell>
          <cell r="AV15">
            <v>528552</v>
          </cell>
          <cell r="AW15">
            <v>65841</v>
          </cell>
          <cell r="AX15">
            <v>42284</v>
          </cell>
          <cell r="AY15">
            <v>23557</v>
          </cell>
          <cell r="AZ15">
            <v>12.46</v>
          </cell>
        </row>
        <row r="16">
          <cell r="A16">
            <v>2158</v>
          </cell>
          <cell r="B16" t="str">
            <v>CE56</v>
          </cell>
          <cell r="C16" t="str">
            <v>Roundhill Primary</v>
          </cell>
          <cell r="D16" t="str">
            <v>Roundhill Primary</v>
          </cell>
          <cell r="E16">
            <v>1783767</v>
          </cell>
          <cell r="F16">
            <v>1540274.16</v>
          </cell>
          <cell r="G16">
            <v>243492.84</v>
          </cell>
          <cell r="H16">
            <v>243493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8728</v>
          </cell>
          <cell r="V16">
            <v>0</v>
          </cell>
          <cell r="W16">
            <v>8728</v>
          </cell>
          <cell r="X16">
            <v>8728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35221</v>
          </cell>
          <cell r="AL16">
            <v>29049.91</v>
          </cell>
          <cell r="AM16">
            <v>6171.09</v>
          </cell>
          <cell r="AN16">
            <v>6171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243492.84</v>
          </cell>
          <cell r="AT16">
            <v>52298</v>
          </cell>
          <cell r="AU16">
            <v>1540274</v>
          </cell>
          <cell r="AV16">
            <v>1836065</v>
          </cell>
          <cell r="AW16">
            <v>243493</v>
          </cell>
          <cell r="AX16">
            <v>146885</v>
          </cell>
          <cell r="AY16">
            <v>96608</v>
          </cell>
          <cell r="AZ16">
            <v>13.26</v>
          </cell>
        </row>
        <row r="17">
          <cell r="A17">
            <v>2248</v>
          </cell>
          <cell r="B17" t="str">
            <v>CE58</v>
          </cell>
          <cell r="C17" t="str">
            <v>Stanton Drew Primary</v>
          </cell>
          <cell r="D17" t="str">
            <v>Stanton Drew Primary</v>
          </cell>
          <cell r="E17">
            <v>306795</v>
          </cell>
          <cell r="F17">
            <v>306516.58</v>
          </cell>
          <cell r="G17">
            <v>278.42</v>
          </cell>
          <cell r="H17">
            <v>278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6291</v>
          </cell>
          <cell r="V17">
            <v>6291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278.42</v>
          </cell>
          <cell r="AT17">
            <v>9585</v>
          </cell>
          <cell r="AU17">
            <v>306517</v>
          </cell>
          <cell r="AV17">
            <v>316380</v>
          </cell>
          <cell r="AW17">
            <v>278</v>
          </cell>
          <cell r="AX17">
            <v>25310</v>
          </cell>
          <cell r="AY17">
            <v>0</v>
          </cell>
          <cell r="AZ17">
            <v>0.09</v>
          </cell>
        </row>
        <row r="18">
          <cell r="A18">
            <v>3424</v>
          </cell>
          <cell r="B18" t="str">
            <v>CE38</v>
          </cell>
          <cell r="C18" t="str">
            <v>St John's, Bath Primary</v>
          </cell>
          <cell r="D18" t="str">
            <v>stjohnsbath_pri@BATHNES.GOV.UK</v>
          </cell>
          <cell r="E18">
            <v>1135565</v>
          </cell>
          <cell r="F18">
            <v>1138587.8400000001</v>
          </cell>
          <cell r="G18">
            <v>-3022.84</v>
          </cell>
          <cell r="H18">
            <v>-3023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-3022.84</v>
          </cell>
          <cell r="AT18">
            <v>34177</v>
          </cell>
          <cell r="AU18">
            <v>1138588</v>
          </cell>
          <cell r="AV18">
            <v>1169742</v>
          </cell>
          <cell r="AW18">
            <v>-3023</v>
          </cell>
          <cell r="AX18">
            <v>93579</v>
          </cell>
          <cell r="AY18">
            <v>0</v>
          </cell>
          <cell r="AZ18">
            <v>-0.26</v>
          </cell>
        </row>
        <row r="19">
          <cell r="A19">
            <v>3107</v>
          </cell>
          <cell r="B19" t="str">
            <v>CE41</v>
          </cell>
          <cell r="C19" t="str">
            <v>St Julian's, Wellow Primary</v>
          </cell>
          <cell r="D19" t="str">
            <v>St Julian's Primary School</v>
          </cell>
          <cell r="E19">
            <v>447377</v>
          </cell>
          <cell r="F19">
            <v>420791.4</v>
          </cell>
          <cell r="G19">
            <v>26585.599999999999</v>
          </cell>
          <cell r="H19">
            <v>26586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16554</v>
          </cell>
          <cell r="V19">
            <v>6522</v>
          </cell>
          <cell r="W19">
            <v>10032</v>
          </cell>
          <cell r="X19">
            <v>10032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26585.599999999999</v>
          </cell>
          <cell r="AT19">
            <v>13639</v>
          </cell>
          <cell r="AU19">
            <v>420791</v>
          </cell>
          <cell r="AV19">
            <v>461016</v>
          </cell>
          <cell r="AW19">
            <v>26586</v>
          </cell>
          <cell r="AX19">
            <v>36881</v>
          </cell>
          <cell r="AY19">
            <v>0</v>
          </cell>
          <cell r="AZ19">
            <v>5.77</v>
          </cell>
        </row>
        <row r="20">
          <cell r="A20">
            <v>3448</v>
          </cell>
          <cell r="B20" t="str">
            <v>CE93</v>
          </cell>
          <cell r="C20" t="str">
            <v>St Keyna Primary</v>
          </cell>
          <cell r="D20" t="str">
            <v>st keyna primary school</v>
          </cell>
          <cell r="E20">
            <v>832491</v>
          </cell>
          <cell r="F20">
            <v>888768.24</v>
          </cell>
          <cell r="G20">
            <v>-56277.24</v>
          </cell>
          <cell r="H20">
            <v>-56277</v>
          </cell>
          <cell r="I20">
            <v>30528</v>
          </cell>
          <cell r="J20">
            <v>30528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13145</v>
          </cell>
          <cell r="V20">
            <v>6410.95</v>
          </cell>
          <cell r="W20">
            <v>6734.05</v>
          </cell>
          <cell r="X20">
            <v>6734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-56277.24</v>
          </cell>
          <cell r="AT20">
            <v>56511</v>
          </cell>
          <cell r="AU20">
            <v>919296</v>
          </cell>
          <cell r="AV20">
            <v>919530</v>
          </cell>
          <cell r="AW20">
            <v>-56277</v>
          </cell>
          <cell r="AX20">
            <v>73562</v>
          </cell>
          <cell r="AY20">
            <v>0</v>
          </cell>
          <cell r="AZ20">
            <v>-6.12</v>
          </cell>
        </row>
        <row r="21">
          <cell r="A21">
            <v>3425</v>
          </cell>
          <cell r="B21" t="str">
            <v>CE43</v>
          </cell>
          <cell r="C21" t="str">
            <v>St Mary's, Bath Primary</v>
          </cell>
          <cell r="D21" t="str">
            <v>stmarysbath_pri@BATHNES.GOV.UK</v>
          </cell>
          <cell r="E21">
            <v>802261</v>
          </cell>
          <cell r="F21">
            <v>740628.27</v>
          </cell>
          <cell r="G21">
            <v>61632.73</v>
          </cell>
          <cell r="H21">
            <v>61633</v>
          </cell>
          <cell r="I21">
            <v>3415</v>
          </cell>
          <cell r="J21">
            <v>-6589.59</v>
          </cell>
          <cell r="K21">
            <v>10004.59</v>
          </cell>
          <cell r="L21">
            <v>10005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250</v>
          </cell>
          <cell r="AD21">
            <v>0</v>
          </cell>
          <cell r="AE21">
            <v>250</v>
          </cell>
          <cell r="AF21">
            <v>250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71637.320000000007</v>
          </cell>
          <cell r="AT21">
            <v>22277</v>
          </cell>
          <cell r="AU21">
            <v>734039</v>
          </cell>
          <cell r="AV21">
            <v>827953</v>
          </cell>
          <cell r="AW21">
            <v>71638</v>
          </cell>
          <cell r="AX21">
            <v>66236</v>
          </cell>
          <cell r="AY21">
            <v>5402</v>
          </cell>
          <cell r="AZ21">
            <v>8.65</v>
          </cell>
        </row>
        <row r="22">
          <cell r="A22">
            <v>3105</v>
          </cell>
          <cell r="B22" t="str">
            <v>CE44</v>
          </cell>
          <cell r="C22" t="str">
            <v>St Mary's, Timsbury Primary</v>
          </cell>
          <cell r="D22" t="str">
            <v>stmarystimsbury_pri@BATHNES.GOV.UK</v>
          </cell>
          <cell r="E22">
            <v>701354</v>
          </cell>
          <cell r="F22">
            <v>705563.9</v>
          </cell>
          <cell r="G22">
            <v>-4209.8999999999996</v>
          </cell>
          <cell r="H22">
            <v>-4210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5879</v>
          </cell>
          <cell r="V22">
            <v>5879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-4209.8999999999996</v>
          </cell>
          <cell r="AT22">
            <v>19368</v>
          </cell>
          <cell r="AU22">
            <v>705564</v>
          </cell>
          <cell r="AV22">
            <v>720722</v>
          </cell>
          <cell r="AW22">
            <v>-4210</v>
          </cell>
          <cell r="AX22">
            <v>57658</v>
          </cell>
          <cell r="AY22">
            <v>0</v>
          </cell>
          <cell r="AZ22">
            <v>-0.57999999999999996</v>
          </cell>
        </row>
        <row r="23">
          <cell r="A23">
            <v>3109</v>
          </cell>
          <cell r="B23" t="str">
            <v>CE45</v>
          </cell>
          <cell r="C23" t="str">
            <v>St Mary's, Writhlington Primary</v>
          </cell>
          <cell r="D23" t="str">
            <v>stmaryswrithlington_pri@BATHNES.GOV.UK</v>
          </cell>
          <cell r="E23">
            <v>663266</v>
          </cell>
          <cell r="F23">
            <v>628519.43000000005</v>
          </cell>
          <cell r="G23">
            <v>34746.57</v>
          </cell>
          <cell r="H23">
            <v>34747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10630</v>
          </cell>
          <cell r="V23">
            <v>10630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34746.57</v>
          </cell>
          <cell r="AT23">
            <v>25402</v>
          </cell>
          <cell r="AU23">
            <v>628519</v>
          </cell>
          <cell r="AV23">
            <v>688668</v>
          </cell>
          <cell r="AW23">
            <v>34747</v>
          </cell>
          <cell r="AX23">
            <v>55093</v>
          </cell>
          <cell r="AY23">
            <v>0</v>
          </cell>
          <cell r="AZ23">
            <v>5.05</v>
          </cell>
        </row>
        <row r="24">
          <cell r="A24">
            <v>3035</v>
          </cell>
          <cell r="B24" t="str">
            <v>CE46</v>
          </cell>
          <cell r="C24" t="str">
            <v>St Michaels CofE, Twerton Primary</v>
          </cell>
          <cell r="D24" t="str">
            <v>wendy_jefferies@BATHNES.GOV.UK</v>
          </cell>
          <cell r="E24">
            <v>1121736</v>
          </cell>
          <cell r="F24">
            <v>1067507.81</v>
          </cell>
          <cell r="G24">
            <v>54228.19</v>
          </cell>
          <cell r="H24">
            <v>54228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-47568.12</v>
          </cell>
          <cell r="O24">
            <v>47568.12</v>
          </cell>
          <cell r="P24">
            <v>47568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11612</v>
          </cell>
          <cell r="V24">
            <v>4429</v>
          </cell>
          <cell r="W24">
            <v>7183</v>
          </cell>
          <cell r="X24">
            <v>7183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101796.31</v>
          </cell>
          <cell r="AT24">
            <v>19192</v>
          </cell>
          <cell r="AU24">
            <v>1067508</v>
          </cell>
          <cell r="AV24">
            <v>1140928</v>
          </cell>
          <cell r="AW24">
            <v>54228</v>
          </cell>
          <cell r="AX24">
            <v>91274</v>
          </cell>
          <cell r="AY24">
            <v>0</v>
          </cell>
          <cell r="AZ24">
            <v>4.75</v>
          </cell>
        </row>
        <row r="25">
          <cell r="A25">
            <v>3446</v>
          </cell>
          <cell r="B25" t="str">
            <v>CE87</v>
          </cell>
          <cell r="C25" t="str">
            <v>St Nicholas Primary</v>
          </cell>
          <cell r="D25" t="str">
            <v>St Nicholas Primary School</v>
          </cell>
          <cell r="E25">
            <v>1017378</v>
          </cell>
          <cell r="F25">
            <v>968970.82</v>
          </cell>
          <cell r="G25">
            <v>48407.18</v>
          </cell>
          <cell r="H25">
            <v>48407</v>
          </cell>
          <cell r="I25">
            <v>25054</v>
          </cell>
          <cell r="J25">
            <v>49312.69</v>
          </cell>
          <cell r="K25">
            <v>-24258.69</v>
          </cell>
          <cell r="L25">
            <v>-24259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722</v>
          </cell>
          <cell r="V25">
            <v>0</v>
          </cell>
          <cell r="W25">
            <v>722</v>
          </cell>
          <cell r="X25">
            <v>722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24148.49</v>
          </cell>
          <cell r="AT25">
            <v>48538</v>
          </cell>
          <cell r="AU25">
            <v>1018284</v>
          </cell>
          <cell r="AV25">
            <v>1090970</v>
          </cell>
          <cell r="AW25">
            <v>24148</v>
          </cell>
          <cell r="AX25">
            <v>87278</v>
          </cell>
          <cell r="AY25">
            <v>0</v>
          </cell>
          <cell r="AZ25">
            <v>2.21</v>
          </cell>
        </row>
        <row r="26">
          <cell r="A26">
            <v>3103</v>
          </cell>
          <cell r="B26" t="str">
            <v>CE59</v>
          </cell>
          <cell r="C26" t="str">
            <v>Swainswick Primary</v>
          </cell>
          <cell r="D26" t="str">
            <v>Swainswick Primary School</v>
          </cell>
          <cell r="E26">
            <v>325796</v>
          </cell>
          <cell r="F26">
            <v>340386.58</v>
          </cell>
          <cell r="G26">
            <v>-14590.58</v>
          </cell>
          <cell r="H26">
            <v>-14591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3569</v>
          </cell>
          <cell r="V26">
            <v>5522</v>
          </cell>
          <cell r="W26">
            <v>-1953</v>
          </cell>
          <cell r="X26">
            <v>-1953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-14590.58</v>
          </cell>
          <cell r="AT26">
            <v>10731</v>
          </cell>
          <cell r="AU26">
            <v>340387</v>
          </cell>
          <cell r="AV26">
            <v>336527</v>
          </cell>
          <cell r="AW26">
            <v>-14591</v>
          </cell>
          <cell r="AX26">
            <v>26922</v>
          </cell>
          <cell r="AY26">
            <v>0</v>
          </cell>
          <cell r="AZ26">
            <v>-4.34</v>
          </cell>
        </row>
        <row r="27">
          <cell r="A27">
            <v>2160</v>
          </cell>
          <cell r="B27" t="str">
            <v>CE61</v>
          </cell>
          <cell r="C27" t="str">
            <v>Twerton Infants</v>
          </cell>
          <cell r="D27" t="str">
            <v>Twerton Infant School</v>
          </cell>
          <cell r="E27">
            <v>904152</v>
          </cell>
          <cell r="F27">
            <v>829180.17</v>
          </cell>
          <cell r="G27">
            <v>74971.83</v>
          </cell>
          <cell r="H27">
            <v>74972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5200</v>
          </cell>
          <cell r="V27">
            <v>5200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74971.83</v>
          </cell>
          <cell r="AT27">
            <v>30900</v>
          </cell>
          <cell r="AU27">
            <v>829180</v>
          </cell>
          <cell r="AV27">
            <v>935052</v>
          </cell>
          <cell r="AW27">
            <v>74972</v>
          </cell>
          <cell r="AX27">
            <v>74804</v>
          </cell>
          <cell r="AY27">
            <v>168</v>
          </cell>
          <cell r="AZ27">
            <v>8.02</v>
          </cell>
        </row>
        <row r="28">
          <cell r="A28">
            <v>3106</v>
          </cell>
          <cell r="B28" t="str">
            <v>CE62</v>
          </cell>
          <cell r="C28" t="str">
            <v>Ubley Primary</v>
          </cell>
          <cell r="D28" t="str">
            <v>Ubley Primary School</v>
          </cell>
          <cell r="E28">
            <v>410841</v>
          </cell>
          <cell r="F28">
            <v>381261.36</v>
          </cell>
          <cell r="G28">
            <v>29579.64</v>
          </cell>
          <cell r="H28">
            <v>29580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29579.64</v>
          </cell>
          <cell r="AT28">
            <v>13288</v>
          </cell>
          <cell r="AU28">
            <v>381261</v>
          </cell>
          <cell r="AV28">
            <v>424129</v>
          </cell>
          <cell r="AW28">
            <v>29580</v>
          </cell>
          <cell r="AX28">
            <v>33930</v>
          </cell>
          <cell r="AY28">
            <v>0</v>
          </cell>
          <cell r="AZ28">
            <v>6.97</v>
          </cell>
        </row>
        <row r="29">
          <cell r="A29">
            <v>2250</v>
          </cell>
          <cell r="B29" t="str">
            <v>CE64</v>
          </cell>
          <cell r="C29" t="str">
            <v>Westfield Primary</v>
          </cell>
          <cell r="D29" t="str">
            <v>Westfield Primary School</v>
          </cell>
          <cell r="E29">
            <v>1537564</v>
          </cell>
          <cell r="F29">
            <v>1430709.3</v>
          </cell>
          <cell r="G29">
            <v>106854.7</v>
          </cell>
          <cell r="H29">
            <v>106855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25394</v>
          </cell>
          <cell r="V29">
            <v>22868.6</v>
          </cell>
          <cell r="W29">
            <v>2525.4</v>
          </cell>
          <cell r="X29">
            <v>2525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106854.7</v>
          </cell>
          <cell r="AT29">
            <v>37525</v>
          </cell>
          <cell r="AU29">
            <v>1430709</v>
          </cell>
          <cell r="AV29">
            <v>1575089</v>
          </cell>
          <cell r="AW29">
            <v>106855</v>
          </cell>
          <cell r="AX29">
            <v>126007</v>
          </cell>
          <cell r="AY29">
            <v>0</v>
          </cell>
          <cell r="AZ29">
            <v>6.78</v>
          </cell>
        </row>
        <row r="30">
          <cell r="A30">
            <v>2251</v>
          </cell>
          <cell r="B30" t="str">
            <v>CE66</v>
          </cell>
          <cell r="C30" t="str">
            <v>Whitchurch Primary</v>
          </cell>
          <cell r="D30" t="str">
            <v>Whitchurch Primary School</v>
          </cell>
          <cell r="E30">
            <v>874150</v>
          </cell>
          <cell r="F30">
            <v>865039.94</v>
          </cell>
          <cell r="G30">
            <v>9110.06</v>
          </cell>
          <cell r="H30">
            <v>9110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9460</v>
          </cell>
          <cell r="V30">
            <v>9460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9110.06</v>
          </cell>
          <cell r="AT30">
            <v>22541</v>
          </cell>
          <cell r="AU30">
            <v>865040</v>
          </cell>
          <cell r="AV30">
            <v>896691</v>
          </cell>
          <cell r="AW30">
            <v>9110</v>
          </cell>
          <cell r="AX30">
            <v>71735</v>
          </cell>
          <cell r="AY30">
            <v>0</v>
          </cell>
          <cell r="AZ30">
            <v>1.02</v>
          </cell>
        </row>
        <row r="31">
          <cell r="A31">
            <v>4608</v>
          </cell>
          <cell r="B31" t="str">
            <v>CE77</v>
          </cell>
          <cell r="C31" t="str">
            <v>St Gregory's Secondary</v>
          </cell>
          <cell r="D31" t="str">
            <v>Karen_Howard@bathnes.gov.uk</v>
          </cell>
          <cell r="E31">
            <v>4441940</v>
          </cell>
          <cell r="F31">
            <v>4222943.04</v>
          </cell>
          <cell r="G31">
            <v>218996.96</v>
          </cell>
          <cell r="H31">
            <v>218997</v>
          </cell>
          <cell r="I31">
            <v>62931</v>
          </cell>
          <cell r="J31">
            <v>69762.73</v>
          </cell>
          <cell r="K31">
            <v>-6831.73</v>
          </cell>
          <cell r="L31">
            <v>-6832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212165.22999999998</v>
          </cell>
          <cell r="AT31">
            <v>34585</v>
          </cell>
          <cell r="AU31">
            <v>4292706</v>
          </cell>
          <cell r="AV31">
            <v>4539456</v>
          </cell>
          <cell r="AW31">
            <v>212165</v>
          </cell>
          <cell r="AX31">
            <v>226973</v>
          </cell>
          <cell r="AY31">
            <v>0</v>
          </cell>
          <cell r="AZ31">
            <v>4.67</v>
          </cell>
        </row>
        <row r="32">
          <cell r="A32">
            <v>4607</v>
          </cell>
          <cell r="B32" t="str">
            <v>CE78</v>
          </cell>
          <cell r="C32" t="str">
            <v>St Marks Secondary</v>
          </cell>
          <cell r="D32" t="str">
            <v>Wendy_Assirati@bathnes.gov.uk</v>
          </cell>
          <cell r="E32">
            <v>1346458</v>
          </cell>
          <cell r="F32">
            <v>1530839.28</v>
          </cell>
          <cell r="G32">
            <v>-184381.28</v>
          </cell>
          <cell r="H32">
            <v>-184381</v>
          </cell>
          <cell r="I32">
            <v>7332</v>
          </cell>
          <cell r="J32">
            <v>42139.13</v>
          </cell>
          <cell r="K32">
            <v>-34807.129999999997</v>
          </cell>
          <cell r="L32">
            <v>-34807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-219188.41</v>
          </cell>
          <cell r="AT32">
            <v>70034</v>
          </cell>
          <cell r="AU32">
            <v>1572978</v>
          </cell>
          <cell r="AV32">
            <v>1423824</v>
          </cell>
          <cell r="AW32">
            <v>-219188</v>
          </cell>
          <cell r="AX32">
            <v>71191</v>
          </cell>
          <cell r="AY32">
            <v>0</v>
          </cell>
          <cell r="AZ32">
            <v>-15.39</v>
          </cell>
        </row>
        <row r="33">
          <cell r="C33" t="str">
            <v>Totals</v>
          </cell>
          <cell r="E33">
            <v>27711519</v>
          </cell>
          <cell r="F33">
            <v>26628422.300000001</v>
          </cell>
          <cell r="G33">
            <v>1083096.7</v>
          </cell>
          <cell r="H33">
            <v>1083099</v>
          </cell>
          <cell r="I33">
            <v>217442</v>
          </cell>
          <cell r="J33">
            <v>259740.90000000002</v>
          </cell>
          <cell r="K33">
            <v>-42298.899999999994</v>
          </cell>
          <cell r="L33">
            <v>-42300</v>
          </cell>
          <cell r="M33">
            <v>0</v>
          </cell>
          <cell r="N33">
            <v>-77179.070000000007</v>
          </cell>
          <cell r="O33">
            <v>77179.070000000007</v>
          </cell>
          <cell r="P33">
            <v>77179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231132</v>
          </cell>
          <cell r="V33">
            <v>160731.29</v>
          </cell>
          <cell r="W33">
            <v>70400.709999999992</v>
          </cell>
          <cell r="X33">
            <v>70400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28096</v>
          </cell>
          <cell r="AD33">
            <v>10707.939999999999</v>
          </cell>
          <cell r="AE33">
            <v>17388.060000000001</v>
          </cell>
          <cell r="AF33">
            <v>17388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35221</v>
          </cell>
          <cell r="AL33">
            <v>2718</v>
          </cell>
          <cell r="AM33">
            <v>32503</v>
          </cell>
          <cell r="AN33">
            <v>32503</v>
          </cell>
          <cell r="AO33">
            <v>0</v>
          </cell>
          <cell r="AP33">
            <v>-5062.51</v>
          </cell>
          <cell r="AQ33">
            <v>5062.51</v>
          </cell>
          <cell r="AR33">
            <v>5063</v>
          </cell>
          <cell r="AS33">
            <v>1117976.8700000003</v>
          </cell>
          <cell r="AT33">
            <v>837726</v>
          </cell>
          <cell r="AU33">
            <v>26888162</v>
          </cell>
          <cell r="AV33">
            <v>28766687</v>
          </cell>
          <cell r="AW33">
            <v>1040799</v>
          </cell>
          <cell r="AX33">
            <v>2123642</v>
          </cell>
          <cell r="AY33">
            <v>215009</v>
          </cell>
          <cell r="AZ33">
            <v>3.62</v>
          </cell>
        </row>
        <row r="42">
          <cell r="AZ42">
            <v>4.5999999999999996</v>
          </cell>
        </row>
        <row r="43">
          <cell r="AZ43">
            <v>-0.12</v>
          </cell>
        </row>
        <row r="44">
          <cell r="AZ44">
            <v>3.62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 by NCY"/>
      <sheetName val="Lunches taken by NCY"/>
      <sheetName val="FSM by NCY"/>
      <sheetName val="Top up funding by NCY"/>
      <sheetName val="Service children by NCY"/>
      <sheetName val="Top up funding pupils"/>
    </sheetNames>
    <sheetDataSet>
      <sheetData sheetId="0">
        <row r="9">
          <cell r="B9">
            <v>2158</v>
          </cell>
          <cell r="C9" t="str">
            <v>Roundhill Primary School</v>
          </cell>
          <cell r="D9">
            <v>363</v>
          </cell>
          <cell r="E9">
            <v>15</v>
          </cell>
          <cell r="F9">
            <v>30</v>
          </cell>
          <cell r="G9">
            <v>53</v>
          </cell>
          <cell r="H9">
            <v>59</v>
          </cell>
          <cell r="I9">
            <v>40</v>
          </cell>
          <cell r="J9">
            <v>43</v>
          </cell>
          <cell r="K9">
            <v>42</v>
          </cell>
          <cell r="L9">
            <v>38</v>
          </cell>
          <cell r="M9">
            <v>43</v>
          </cell>
          <cell r="V9">
            <v>318</v>
          </cell>
        </row>
        <row r="10">
          <cell r="B10">
            <v>2160</v>
          </cell>
          <cell r="C10" t="str">
            <v>Twerton Infant School</v>
          </cell>
          <cell r="D10">
            <v>171</v>
          </cell>
          <cell r="E10">
            <v>21</v>
          </cell>
          <cell r="F10">
            <v>26</v>
          </cell>
          <cell r="G10">
            <v>38</v>
          </cell>
          <cell r="H10">
            <v>57</v>
          </cell>
          <cell r="I10">
            <v>29</v>
          </cell>
          <cell r="V10">
            <v>124</v>
          </cell>
        </row>
        <row r="11">
          <cell r="B11">
            <v>2236</v>
          </cell>
          <cell r="C11" t="str">
            <v>Bathampton Primary</v>
          </cell>
          <cell r="D11">
            <v>209</v>
          </cell>
          <cell r="G11">
            <v>29</v>
          </cell>
          <cell r="H11">
            <v>28</v>
          </cell>
          <cell r="I11">
            <v>30</v>
          </cell>
          <cell r="J11">
            <v>30</v>
          </cell>
          <cell r="K11">
            <v>30</v>
          </cell>
          <cell r="L11">
            <v>31</v>
          </cell>
          <cell r="M11">
            <v>31</v>
          </cell>
          <cell r="V11">
            <v>209</v>
          </cell>
        </row>
        <row r="12">
          <cell r="B12">
            <v>2237</v>
          </cell>
          <cell r="C12" t="str">
            <v>Bishop Sutton Primary School</v>
          </cell>
          <cell r="D12">
            <v>156</v>
          </cell>
          <cell r="G12">
            <v>24</v>
          </cell>
          <cell r="H12">
            <v>22</v>
          </cell>
          <cell r="I12">
            <v>18</v>
          </cell>
          <cell r="J12">
            <v>25</v>
          </cell>
          <cell r="K12">
            <v>21</v>
          </cell>
          <cell r="L12">
            <v>17</v>
          </cell>
          <cell r="M12">
            <v>29</v>
          </cell>
          <cell r="V12">
            <v>156</v>
          </cell>
        </row>
        <row r="13">
          <cell r="B13">
            <v>2238</v>
          </cell>
          <cell r="C13" t="str">
            <v>Chew Magna Primary School</v>
          </cell>
          <cell r="D13">
            <v>107</v>
          </cell>
          <cell r="G13">
            <v>15</v>
          </cell>
          <cell r="H13">
            <v>13</v>
          </cell>
          <cell r="I13">
            <v>15</v>
          </cell>
          <cell r="J13">
            <v>18</v>
          </cell>
          <cell r="K13">
            <v>15</v>
          </cell>
          <cell r="L13">
            <v>16</v>
          </cell>
          <cell r="M13">
            <v>15</v>
          </cell>
          <cell r="V13">
            <v>107</v>
          </cell>
        </row>
        <row r="14">
          <cell r="B14">
            <v>2243</v>
          </cell>
          <cell r="C14" t="str">
            <v>Paulton Infant School</v>
          </cell>
          <cell r="D14">
            <v>223</v>
          </cell>
          <cell r="G14">
            <v>76</v>
          </cell>
          <cell r="H14">
            <v>76</v>
          </cell>
          <cell r="I14">
            <v>71</v>
          </cell>
          <cell r="V14">
            <v>223</v>
          </cell>
        </row>
        <row r="15">
          <cell r="B15">
            <v>2246</v>
          </cell>
          <cell r="C15" t="str">
            <v>Pensford Primary School</v>
          </cell>
          <cell r="D15">
            <v>71</v>
          </cell>
          <cell r="G15">
            <v>7</v>
          </cell>
          <cell r="H15">
            <v>9</v>
          </cell>
          <cell r="I15">
            <v>11</v>
          </cell>
          <cell r="J15">
            <v>4</v>
          </cell>
          <cell r="K15">
            <v>13</v>
          </cell>
          <cell r="L15">
            <v>12</v>
          </cell>
          <cell r="M15">
            <v>15</v>
          </cell>
          <cell r="V15">
            <v>71</v>
          </cell>
        </row>
        <row r="16">
          <cell r="B16">
            <v>2248</v>
          </cell>
          <cell r="C16" t="str">
            <v>Stanton Drew Primary</v>
          </cell>
          <cell r="D16">
            <v>61</v>
          </cell>
          <cell r="G16">
            <v>8</v>
          </cell>
          <cell r="H16">
            <v>5</v>
          </cell>
          <cell r="I16">
            <v>7</v>
          </cell>
          <cell r="J16">
            <v>9</v>
          </cell>
          <cell r="K16">
            <v>12</v>
          </cell>
          <cell r="L16">
            <v>11</v>
          </cell>
          <cell r="M16">
            <v>9</v>
          </cell>
          <cell r="V16">
            <v>61</v>
          </cell>
        </row>
        <row r="17">
          <cell r="B17">
            <v>2250</v>
          </cell>
          <cell r="C17" t="str">
            <v>Westfield Primary School</v>
          </cell>
          <cell r="D17">
            <v>425</v>
          </cell>
          <cell r="E17">
            <v>18</v>
          </cell>
          <cell r="F17">
            <v>27</v>
          </cell>
          <cell r="G17">
            <v>60</v>
          </cell>
          <cell r="H17">
            <v>51</v>
          </cell>
          <cell r="I17">
            <v>51</v>
          </cell>
          <cell r="J17">
            <v>52</v>
          </cell>
          <cell r="K17">
            <v>60</v>
          </cell>
          <cell r="L17">
            <v>48</v>
          </cell>
          <cell r="M17">
            <v>58</v>
          </cell>
          <cell r="V17">
            <v>380</v>
          </cell>
        </row>
        <row r="18">
          <cell r="B18">
            <v>2251</v>
          </cell>
          <cell r="C18" t="str">
            <v>Whitchurch Primary School</v>
          </cell>
          <cell r="D18">
            <v>199</v>
          </cell>
          <cell r="G18">
            <v>30</v>
          </cell>
          <cell r="H18">
            <v>30</v>
          </cell>
          <cell r="I18">
            <v>28</v>
          </cell>
          <cell r="J18">
            <v>29</v>
          </cell>
          <cell r="K18">
            <v>25</v>
          </cell>
          <cell r="L18">
            <v>30</v>
          </cell>
          <cell r="M18">
            <v>27</v>
          </cell>
          <cell r="V18">
            <v>199</v>
          </cell>
        </row>
        <row r="19">
          <cell r="B19">
            <v>2260</v>
          </cell>
          <cell r="C19" t="str">
            <v>Castle Primary School</v>
          </cell>
          <cell r="D19">
            <v>318</v>
          </cell>
          <cell r="E19">
            <v>6</v>
          </cell>
          <cell r="F19">
            <v>29</v>
          </cell>
          <cell r="G19">
            <v>47</v>
          </cell>
          <cell r="H19">
            <v>41</v>
          </cell>
          <cell r="I19">
            <v>59</v>
          </cell>
          <cell r="J19">
            <v>36</v>
          </cell>
          <cell r="K19">
            <v>33</v>
          </cell>
          <cell r="L19">
            <v>32</v>
          </cell>
          <cell r="M19">
            <v>35</v>
          </cell>
          <cell r="V19">
            <v>283</v>
          </cell>
        </row>
        <row r="20">
          <cell r="B20">
            <v>2270</v>
          </cell>
          <cell r="C20" t="str">
            <v>Paulton Junior School</v>
          </cell>
          <cell r="D20">
            <v>274</v>
          </cell>
          <cell r="J20">
            <v>74</v>
          </cell>
          <cell r="K20">
            <v>73</v>
          </cell>
          <cell r="L20">
            <v>62</v>
          </cell>
          <cell r="M20">
            <v>65</v>
          </cell>
          <cell r="V20">
            <v>274</v>
          </cell>
        </row>
        <row r="21">
          <cell r="B21">
            <v>3033</v>
          </cell>
          <cell r="C21" t="str">
            <v>St Saviour's Church of England Junior School</v>
          </cell>
          <cell r="D21">
            <v>250</v>
          </cell>
          <cell r="J21">
            <v>75</v>
          </cell>
          <cell r="K21">
            <v>47</v>
          </cell>
          <cell r="L21">
            <v>51</v>
          </cell>
          <cell r="M21">
            <v>77</v>
          </cell>
          <cell r="V21">
            <v>250</v>
          </cell>
        </row>
        <row r="22">
          <cell r="B22">
            <v>3034</v>
          </cell>
          <cell r="C22" t="str">
            <v>St. Saviour's Infants School</v>
          </cell>
          <cell r="D22">
            <v>201</v>
          </cell>
          <cell r="F22">
            <v>27</v>
          </cell>
          <cell r="G22">
            <v>60</v>
          </cell>
          <cell r="H22">
            <v>55</v>
          </cell>
          <cell r="I22">
            <v>59</v>
          </cell>
          <cell r="V22">
            <v>174</v>
          </cell>
        </row>
        <row r="23">
          <cell r="B23">
            <v>3035</v>
          </cell>
          <cell r="C23" t="str">
            <v>St Michael's C of E Junior School</v>
          </cell>
          <cell r="D23">
            <v>155</v>
          </cell>
          <cell r="J23">
            <v>32</v>
          </cell>
          <cell r="K23">
            <v>43</v>
          </cell>
          <cell r="L23">
            <v>40</v>
          </cell>
          <cell r="M23">
            <v>40</v>
          </cell>
          <cell r="V23">
            <v>155</v>
          </cell>
        </row>
        <row r="24">
          <cell r="B24">
            <v>3076</v>
          </cell>
          <cell r="C24" t="str">
            <v>Batheaston Primary</v>
          </cell>
          <cell r="D24">
            <v>206</v>
          </cell>
          <cell r="G24">
            <v>27</v>
          </cell>
          <cell r="H24">
            <v>29</v>
          </cell>
          <cell r="I24">
            <v>30</v>
          </cell>
          <cell r="J24">
            <v>29</v>
          </cell>
          <cell r="K24">
            <v>31</v>
          </cell>
          <cell r="L24">
            <v>30</v>
          </cell>
          <cell r="M24">
            <v>30</v>
          </cell>
          <cell r="V24">
            <v>206</v>
          </cell>
        </row>
        <row r="25">
          <cell r="B25">
            <v>3077</v>
          </cell>
          <cell r="C25" t="str">
            <v>Bathford C.E. (V.C.) Primary School</v>
          </cell>
          <cell r="D25">
            <v>199</v>
          </cell>
          <cell r="G25">
            <v>30</v>
          </cell>
          <cell r="H25">
            <v>28</v>
          </cell>
          <cell r="I25">
            <v>31</v>
          </cell>
          <cell r="J25">
            <v>28</v>
          </cell>
          <cell r="K25">
            <v>24</v>
          </cell>
          <cell r="L25">
            <v>27</v>
          </cell>
          <cell r="M25">
            <v>31</v>
          </cell>
          <cell r="V25">
            <v>199</v>
          </cell>
        </row>
        <row r="26">
          <cell r="B26">
            <v>3078</v>
          </cell>
          <cell r="C26" t="str">
            <v>Cameley C of E VC Primary School</v>
          </cell>
          <cell r="D26">
            <v>101</v>
          </cell>
          <cell r="F26">
            <v>7</v>
          </cell>
          <cell r="G26">
            <v>16</v>
          </cell>
          <cell r="H26">
            <v>14</v>
          </cell>
          <cell r="I26">
            <v>16</v>
          </cell>
          <cell r="J26">
            <v>14</v>
          </cell>
          <cell r="K26">
            <v>14</v>
          </cell>
          <cell r="L26">
            <v>11</v>
          </cell>
          <cell r="M26">
            <v>9</v>
          </cell>
          <cell r="V26">
            <v>94</v>
          </cell>
        </row>
        <row r="27">
          <cell r="B27">
            <v>3079</v>
          </cell>
          <cell r="C27" t="str">
            <v>Camerton C of E Primary</v>
          </cell>
          <cell r="D27">
            <v>7</v>
          </cell>
          <cell r="G27">
            <v>1</v>
          </cell>
          <cell r="I27">
            <v>3</v>
          </cell>
          <cell r="J27">
            <v>1</v>
          </cell>
          <cell r="L27">
            <v>2</v>
          </cell>
          <cell r="V27">
            <v>7</v>
          </cell>
        </row>
        <row r="28">
          <cell r="B28">
            <v>3086</v>
          </cell>
          <cell r="C28" t="str">
            <v>East Harptree CE VC Primary</v>
          </cell>
          <cell r="D28">
            <v>78</v>
          </cell>
          <cell r="G28">
            <v>9</v>
          </cell>
          <cell r="H28">
            <v>11</v>
          </cell>
          <cell r="I28">
            <v>9</v>
          </cell>
          <cell r="J28">
            <v>9</v>
          </cell>
          <cell r="K28">
            <v>12</v>
          </cell>
          <cell r="L28">
            <v>16</v>
          </cell>
          <cell r="M28">
            <v>12</v>
          </cell>
          <cell r="V28">
            <v>78</v>
          </cell>
        </row>
        <row r="29">
          <cell r="B29">
            <v>3088</v>
          </cell>
          <cell r="C29" t="str">
            <v>Farmborough Primary School</v>
          </cell>
          <cell r="D29">
            <v>137</v>
          </cell>
          <cell r="G29">
            <v>15</v>
          </cell>
          <cell r="H29">
            <v>29</v>
          </cell>
          <cell r="I29">
            <v>20</v>
          </cell>
          <cell r="J29">
            <v>19</v>
          </cell>
          <cell r="K29">
            <v>18</v>
          </cell>
          <cell r="L29">
            <v>18</v>
          </cell>
          <cell r="M29">
            <v>18</v>
          </cell>
          <cell r="V29">
            <v>137</v>
          </cell>
        </row>
        <row r="30">
          <cell r="B30">
            <v>3092</v>
          </cell>
          <cell r="C30" t="str">
            <v>Freshford CE Primary School</v>
          </cell>
          <cell r="D30">
            <v>148</v>
          </cell>
          <cell r="G30">
            <v>19</v>
          </cell>
          <cell r="H30">
            <v>19</v>
          </cell>
          <cell r="I30">
            <v>21</v>
          </cell>
          <cell r="J30">
            <v>20</v>
          </cell>
          <cell r="K30">
            <v>18</v>
          </cell>
          <cell r="L30">
            <v>27</v>
          </cell>
          <cell r="M30">
            <v>24</v>
          </cell>
          <cell r="V30">
            <v>148</v>
          </cell>
        </row>
        <row r="31">
          <cell r="B31">
            <v>3103</v>
          </cell>
          <cell r="C31" t="str">
            <v>Swainswick C of E Primary</v>
          </cell>
          <cell r="D31">
            <v>67</v>
          </cell>
          <cell r="G31">
            <v>7</v>
          </cell>
          <cell r="H31">
            <v>6</v>
          </cell>
          <cell r="I31">
            <v>13</v>
          </cell>
          <cell r="J31">
            <v>11</v>
          </cell>
          <cell r="K31">
            <v>10</v>
          </cell>
          <cell r="L31">
            <v>9</v>
          </cell>
          <cell r="M31">
            <v>11</v>
          </cell>
          <cell r="V31">
            <v>67</v>
          </cell>
        </row>
        <row r="32">
          <cell r="B32">
            <v>3105</v>
          </cell>
          <cell r="C32" t="str">
            <v>St. Mary's Primary School</v>
          </cell>
          <cell r="D32">
            <v>172</v>
          </cell>
          <cell r="G32">
            <v>22</v>
          </cell>
          <cell r="H32">
            <v>22</v>
          </cell>
          <cell r="I32">
            <v>27</v>
          </cell>
          <cell r="J32">
            <v>26</v>
          </cell>
          <cell r="K32">
            <v>22</v>
          </cell>
          <cell r="L32">
            <v>28</v>
          </cell>
          <cell r="M32">
            <v>25</v>
          </cell>
          <cell r="V32">
            <v>172</v>
          </cell>
        </row>
        <row r="33">
          <cell r="B33">
            <v>3106</v>
          </cell>
          <cell r="C33" t="str">
            <v>Ubley C of E Primary School</v>
          </cell>
          <cell r="D33">
            <v>84</v>
          </cell>
          <cell r="G33">
            <v>10</v>
          </cell>
          <cell r="H33">
            <v>17</v>
          </cell>
          <cell r="I33">
            <v>14</v>
          </cell>
          <cell r="J33">
            <v>15</v>
          </cell>
          <cell r="K33">
            <v>9</v>
          </cell>
          <cell r="L33">
            <v>7</v>
          </cell>
          <cell r="M33">
            <v>12</v>
          </cell>
          <cell r="V33">
            <v>84</v>
          </cell>
        </row>
        <row r="34">
          <cell r="B34">
            <v>3107</v>
          </cell>
          <cell r="C34" t="str">
            <v>St Julian's CofE VC Primary</v>
          </cell>
          <cell r="D34">
            <v>109</v>
          </cell>
          <cell r="G34">
            <v>20</v>
          </cell>
          <cell r="H34">
            <v>19</v>
          </cell>
          <cell r="I34">
            <v>17</v>
          </cell>
          <cell r="J34">
            <v>14</v>
          </cell>
          <cell r="K34">
            <v>14</v>
          </cell>
          <cell r="L34">
            <v>9</v>
          </cell>
          <cell r="M34">
            <v>16</v>
          </cell>
          <cell r="V34">
            <v>109</v>
          </cell>
        </row>
        <row r="35">
          <cell r="B35">
            <v>3109</v>
          </cell>
          <cell r="C35" t="str">
            <v>St Mary's C.E. Primary School</v>
          </cell>
          <cell r="D35">
            <v>147</v>
          </cell>
          <cell r="E35">
            <v>8</v>
          </cell>
          <cell r="F35">
            <v>13</v>
          </cell>
          <cell r="G35">
            <v>16</v>
          </cell>
          <cell r="H35">
            <v>13</v>
          </cell>
          <cell r="I35">
            <v>25</v>
          </cell>
          <cell r="J35">
            <v>20</v>
          </cell>
          <cell r="K35">
            <v>13</v>
          </cell>
          <cell r="L35">
            <v>20</v>
          </cell>
          <cell r="M35">
            <v>19</v>
          </cell>
          <cell r="V35">
            <v>126</v>
          </cell>
        </row>
        <row r="36">
          <cell r="B36">
            <v>3347</v>
          </cell>
          <cell r="C36" t="str">
            <v>Shoscombe C.E.V.A. Primary</v>
          </cell>
          <cell r="D36">
            <v>97</v>
          </cell>
          <cell r="G36">
            <v>13</v>
          </cell>
          <cell r="H36">
            <v>14</v>
          </cell>
          <cell r="I36">
            <v>13</v>
          </cell>
          <cell r="J36">
            <v>18</v>
          </cell>
          <cell r="K36">
            <v>8</v>
          </cell>
          <cell r="L36">
            <v>16</v>
          </cell>
          <cell r="M36">
            <v>15</v>
          </cell>
          <cell r="V36">
            <v>97</v>
          </cell>
        </row>
        <row r="37">
          <cell r="B37">
            <v>3420</v>
          </cell>
          <cell r="C37" t="str">
            <v>Bathwick St Mary C of E School</v>
          </cell>
          <cell r="D37">
            <v>220</v>
          </cell>
          <cell r="G37">
            <v>30</v>
          </cell>
          <cell r="H37">
            <v>30</v>
          </cell>
          <cell r="I37">
            <v>30</v>
          </cell>
          <cell r="J37">
            <v>29</v>
          </cell>
          <cell r="K37">
            <v>33</v>
          </cell>
          <cell r="L37">
            <v>34</v>
          </cell>
          <cell r="M37">
            <v>34</v>
          </cell>
          <cell r="V37">
            <v>220</v>
          </cell>
        </row>
        <row r="38">
          <cell r="B38">
            <v>3421</v>
          </cell>
          <cell r="C38" t="str">
            <v>St. Andrew's CEVA Primary</v>
          </cell>
          <cell r="D38">
            <v>214</v>
          </cell>
          <cell r="E38">
            <v>1</v>
          </cell>
          <cell r="F38">
            <v>25</v>
          </cell>
          <cell r="G38">
            <v>30</v>
          </cell>
          <cell r="H38">
            <v>24</v>
          </cell>
          <cell r="I38">
            <v>30</v>
          </cell>
          <cell r="J38">
            <v>30</v>
          </cell>
          <cell r="K38">
            <v>29</v>
          </cell>
          <cell r="L38">
            <v>20</v>
          </cell>
          <cell r="M38">
            <v>25</v>
          </cell>
          <cell r="V38">
            <v>188</v>
          </cell>
        </row>
        <row r="39">
          <cell r="B39">
            <v>3422</v>
          </cell>
          <cell r="C39" t="str">
            <v>St. Stephen's CE VA Primary</v>
          </cell>
          <cell r="D39">
            <v>415</v>
          </cell>
          <cell r="G39">
            <v>57</v>
          </cell>
          <cell r="H39">
            <v>59</v>
          </cell>
          <cell r="I39">
            <v>60</v>
          </cell>
          <cell r="J39">
            <v>59</v>
          </cell>
          <cell r="K39">
            <v>60</v>
          </cell>
          <cell r="L39">
            <v>60</v>
          </cell>
          <cell r="M39">
            <v>60</v>
          </cell>
          <cell r="V39">
            <v>415</v>
          </cell>
        </row>
        <row r="40">
          <cell r="B40">
            <v>3424</v>
          </cell>
          <cell r="C40" t="str">
            <v>St. John's Catholic Primary</v>
          </cell>
          <cell r="D40">
            <v>315</v>
          </cell>
          <cell r="G40">
            <v>45</v>
          </cell>
          <cell r="H40">
            <v>46</v>
          </cell>
          <cell r="I40">
            <v>43</v>
          </cell>
          <cell r="J40">
            <v>45</v>
          </cell>
          <cell r="K40">
            <v>45</v>
          </cell>
          <cell r="L40">
            <v>43</v>
          </cell>
          <cell r="M40">
            <v>48</v>
          </cell>
          <cell r="V40">
            <v>315</v>
          </cell>
        </row>
        <row r="41">
          <cell r="B41">
            <v>3425</v>
          </cell>
          <cell r="C41" t="str">
            <v>St. Mary's R.C. Primary School</v>
          </cell>
          <cell r="D41">
            <v>188</v>
          </cell>
          <cell r="G41">
            <v>24</v>
          </cell>
          <cell r="H41">
            <v>21</v>
          </cell>
          <cell r="I41">
            <v>30</v>
          </cell>
          <cell r="J41">
            <v>29</v>
          </cell>
          <cell r="K41">
            <v>27</v>
          </cell>
          <cell r="L41">
            <v>28</v>
          </cell>
          <cell r="M41">
            <v>29</v>
          </cell>
          <cell r="V41">
            <v>188</v>
          </cell>
        </row>
        <row r="42">
          <cell r="B42">
            <v>3446</v>
          </cell>
          <cell r="C42" t="str">
            <v>St Nicholas Primary School</v>
          </cell>
          <cell r="D42">
            <v>238</v>
          </cell>
          <cell r="G42">
            <v>32</v>
          </cell>
          <cell r="H42">
            <v>38</v>
          </cell>
          <cell r="I42">
            <v>30</v>
          </cell>
          <cell r="J42">
            <v>44</v>
          </cell>
          <cell r="K42">
            <v>36</v>
          </cell>
          <cell r="L42">
            <v>26</v>
          </cell>
          <cell r="M42">
            <v>32</v>
          </cell>
          <cell r="V42">
            <v>238</v>
          </cell>
        </row>
        <row r="43">
          <cell r="B43">
            <v>3448</v>
          </cell>
          <cell r="C43" t="str">
            <v>St Keyna Primary School</v>
          </cell>
          <cell r="D43">
            <v>272</v>
          </cell>
          <cell r="E43">
            <v>1</v>
          </cell>
          <cell r="F43">
            <v>28</v>
          </cell>
          <cell r="G43">
            <v>36</v>
          </cell>
          <cell r="H43">
            <v>47</v>
          </cell>
          <cell r="I43">
            <v>30</v>
          </cell>
          <cell r="J43">
            <v>33</v>
          </cell>
          <cell r="K43">
            <v>29</v>
          </cell>
          <cell r="L43">
            <v>34</v>
          </cell>
          <cell r="M43">
            <v>34</v>
          </cell>
          <cell r="V43">
            <v>243</v>
          </cell>
        </row>
        <row r="44">
          <cell r="B44">
            <v>3449</v>
          </cell>
          <cell r="C44" t="str">
            <v>Newbridge Primary School</v>
          </cell>
          <cell r="D44">
            <v>415</v>
          </cell>
          <cell r="G44">
            <v>61</v>
          </cell>
          <cell r="H44">
            <v>59</v>
          </cell>
          <cell r="I44">
            <v>60</v>
          </cell>
          <cell r="J44">
            <v>54</v>
          </cell>
          <cell r="K44">
            <v>60</v>
          </cell>
          <cell r="L44">
            <v>61</v>
          </cell>
          <cell r="M44">
            <v>60</v>
          </cell>
          <cell r="V44">
            <v>415</v>
          </cell>
        </row>
        <row r="45">
          <cell r="B45">
            <v>4130</v>
          </cell>
          <cell r="C45" t="str">
            <v>Chew Valley School</v>
          </cell>
          <cell r="D45">
            <v>1123</v>
          </cell>
          <cell r="N45">
            <v>208</v>
          </cell>
          <cell r="O45">
            <v>183</v>
          </cell>
          <cell r="P45">
            <v>193</v>
          </cell>
          <cell r="Q45">
            <v>176</v>
          </cell>
          <cell r="R45">
            <v>189</v>
          </cell>
          <cell r="S45">
            <v>86</v>
          </cell>
          <cell r="T45">
            <v>88</v>
          </cell>
          <cell r="W45">
            <v>584</v>
          </cell>
          <cell r="X45">
            <v>365</v>
          </cell>
          <cell r="Y45">
            <v>949</v>
          </cell>
        </row>
        <row r="46">
          <cell r="B46">
            <v>4607</v>
          </cell>
          <cell r="C46" t="str">
            <v>St. Mark's School</v>
          </cell>
          <cell r="D46">
            <v>214</v>
          </cell>
          <cell r="N46">
            <v>48</v>
          </cell>
          <cell r="O46">
            <v>32</v>
          </cell>
          <cell r="P46">
            <v>42</v>
          </cell>
          <cell r="Q46">
            <v>47</v>
          </cell>
          <cell r="R46">
            <v>34</v>
          </cell>
          <cell r="S46">
            <v>3</v>
          </cell>
          <cell r="T46">
            <v>8</v>
          </cell>
          <cell r="W46">
            <v>122</v>
          </cell>
          <cell r="X46">
            <v>81</v>
          </cell>
          <cell r="Y46">
            <v>203</v>
          </cell>
        </row>
        <row r="47">
          <cell r="B47">
            <v>4608</v>
          </cell>
          <cell r="C47" t="str">
            <v>SAINT GREGORY'S CATHOLIC COLLEGE</v>
          </cell>
          <cell r="D47">
            <v>933</v>
          </cell>
          <cell r="N47">
            <v>157</v>
          </cell>
          <cell r="O47">
            <v>165</v>
          </cell>
          <cell r="P47">
            <v>165</v>
          </cell>
          <cell r="Q47">
            <v>161</v>
          </cell>
          <cell r="R47">
            <v>159</v>
          </cell>
          <cell r="S47">
            <v>71</v>
          </cell>
          <cell r="T47">
            <v>55</v>
          </cell>
          <cell r="W47">
            <v>487</v>
          </cell>
          <cell r="X47">
            <v>320</v>
          </cell>
          <cell r="Y47">
            <v>807</v>
          </cell>
        </row>
        <row r="49">
          <cell r="B49" t="str">
            <v>DEMY DATA:</v>
          </cell>
        </row>
        <row r="51">
          <cell r="B51" t="str">
            <v>iveID</v>
          </cell>
          <cell r="C51" t="str">
            <v>SchoolName</v>
          </cell>
          <cell r="D51" t="str">
            <v>Total Of UPN</v>
          </cell>
          <cell r="E51" t="str">
            <v>N1</v>
          </cell>
          <cell r="F51" t="str">
            <v>N2</v>
          </cell>
          <cell r="G51" t="str">
            <v>R</v>
          </cell>
          <cell r="H51">
            <v>1</v>
          </cell>
          <cell r="I51">
            <v>2</v>
          </cell>
          <cell r="J51">
            <v>3</v>
          </cell>
          <cell r="K51">
            <v>4</v>
          </cell>
          <cell r="L51">
            <v>5</v>
          </cell>
          <cell r="M51">
            <v>6</v>
          </cell>
          <cell r="N51">
            <v>7</v>
          </cell>
          <cell r="O51">
            <v>8</v>
          </cell>
          <cell r="P51">
            <v>9</v>
          </cell>
          <cell r="Q51">
            <v>10</v>
          </cell>
          <cell r="R51">
            <v>11</v>
          </cell>
          <cell r="S51">
            <v>12</v>
          </cell>
          <cell r="T51">
            <v>13</v>
          </cell>
          <cell r="U51">
            <v>14</v>
          </cell>
        </row>
        <row r="52">
          <cell r="B52">
            <v>2001</v>
          </cell>
          <cell r="C52" t="str">
            <v>St Martin's Garden Primary School</v>
          </cell>
          <cell r="D52">
            <v>228</v>
          </cell>
          <cell r="G52">
            <v>27</v>
          </cell>
          <cell r="H52">
            <v>33</v>
          </cell>
          <cell r="I52">
            <v>31</v>
          </cell>
          <cell r="J52">
            <v>25</v>
          </cell>
          <cell r="K52">
            <v>45</v>
          </cell>
          <cell r="L52">
            <v>30</v>
          </cell>
          <cell r="M52">
            <v>37</v>
          </cell>
          <cell r="V52">
            <v>228</v>
          </cell>
        </row>
        <row r="53">
          <cell r="B53">
            <v>2003</v>
          </cell>
          <cell r="C53" t="str">
            <v>Abbot Alphege Academy</v>
          </cell>
          <cell r="D53">
            <v>32</v>
          </cell>
          <cell r="G53">
            <v>10</v>
          </cell>
          <cell r="H53">
            <v>4</v>
          </cell>
          <cell r="I53">
            <v>7</v>
          </cell>
          <cell r="J53">
            <v>7</v>
          </cell>
          <cell r="K53">
            <v>2</v>
          </cell>
          <cell r="M53">
            <v>2</v>
          </cell>
          <cell r="V53">
            <v>32</v>
          </cell>
        </row>
        <row r="54">
          <cell r="B54">
            <v>2004</v>
          </cell>
          <cell r="C54" t="str">
            <v>Somerdale Educate Together Primary Academy</v>
          </cell>
          <cell r="D54">
            <v>16</v>
          </cell>
          <cell r="G54">
            <v>12</v>
          </cell>
          <cell r="H54">
            <v>4</v>
          </cell>
          <cell r="V54">
            <v>16</v>
          </cell>
        </row>
        <row r="55">
          <cell r="B55">
            <v>2150</v>
          </cell>
          <cell r="C55" t="str">
            <v>Oldfield Park Infants' School</v>
          </cell>
          <cell r="D55">
            <v>177</v>
          </cell>
          <cell r="G55">
            <v>59</v>
          </cell>
          <cell r="H55">
            <v>58</v>
          </cell>
          <cell r="I55">
            <v>60</v>
          </cell>
          <cell r="V55">
            <v>177</v>
          </cell>
        </row>
        <row r="56">
          <cell r="B56">
            <v>2153</v>
          </cell>
          <cell r="C56" t="str">
            <v>Moorlands Junior School</v>
          </cell>
          <cell r="D56">
            <v>238</v>
          </cell>
          <cell r="J56">
            <v>50</v>
          </cell>
          <cell r="K56">
            <v>61</v>
          </cell>
          <cell r="L56">
            <v>58</v>
          </cell>
          <cell r="M56">
            <v>69</v>
          </cell>
          <cell r="V56">
            <v>238</v>
          </cell>
        </row>
        <row r="57">
          <cell r="B57">
            <v>2154</v>
          </cell>
          <cell r="C57" t="str">
            <v>Moorlands Infant School</v>
          </cell>
          <cell r="D57">
            <v>164</v>
          </cell>
          <cell r="G57">
            <v>52</v>
          </cell>
          <cell r="H57">
            <v>56</v>
          </cell>
          <cell r="I57">
            <v>56</v>
          </cell>
          <cell r="V57">
            <v>164</v>
          </cell>
        </row>
        <row r="58">
          <cell r="B58">
            <v>2159</v>
          </cell>
          <cell r="C58" t="str">
            <v>Oldfield Park Junior School</v>
          </cell>
          <cell r="D58">
            <v>259</v>
          </cell>
          <cell r="J58">
            <v>56</v>
          </cell>
          <cell r="K58">
            <v>67</v>
          </cell>
          <cell r="L58">
            <v>67</v>
          </cell>
          <cell r="M58">
            <v>69</v>
          </cell>
          <cell r="V58">
            <v>259</v>
          </cell>
        </row>
        <row r="59">
          <cell r="B59">
            <v>2162</v>
          </cell>
          <cell r="C59" t="str">
            <v>Widcombe Infant School</v>
          </cell>
          <cell r="D59">
            <v>181</v>
          </cell>
          <cell r="G59">
            <v>61</v>
          </cell>
          <cell r="H59">
            <v>60</v>
          </cell>
          <cell r="I59">
            <v>60</v>
          </cell>
          <cell r="V59">
            <v>181</v>
          </cell>
        </row>
        <row r="60">
          <cell r="B60">
            <v>2239</v>
          </cell>
          <cell r="C60" t="str">
            <v>Clutton</v>
          </cell>
          <cell r="D60">
            <v>124</v>
          </cell>
          <cell r="G60">
            <v>21</v>
          </cell>
          <cell r="H60">
            <v>17</v>
          </cell>
          <cell r="I60">
            <v>19</v>
          </cell>
          <cell r="J60">
            <v>12</v>
          </cell>
          <cell r="K60">
            <v>12</v>
          </cell>
          <cell r="L60">
            <v>22</v>
          </cell>
          <cell r="M60">
            <v>21</v>
          </cell>
          <cell r="V60">
            <v>124</v>
          </cell>
        </row>
        <row r="61">
          <cell r="B61">
            <v>2242</v>
          </cell>
          <cell r="C61" t="str">
            <v>Chandag Junior School</v>
          </cell>
          <cell r="D61">
            <v>268</v>
          </cell>
          <cell r="J61">
            <v>65</v>
          </cell>
          <cell r="K61">
            <v>69</v>
          </cell>
          <cell r="L61">
            <v>68</v>
          </cell>
          <cell r="M61">
            <v>66</v>
          </cell>
          <cell r="V61">
            <v>268</v>
          </cell>
        </row>
        <row r="62">
          <cell r="B62">
            <v>2244</v>
          </cell>
          <cell r="C62" t="str">
            <v>Peasedown St John Primary Schl</v>
          </cell>
          <cell r="D62">
            <v>577</v>
          </cell>
          <cell r="E62">
            <v>24</v>
          </cell>
          <cell r="F62">
            <v>47</v>
          </cell>
          <cell r="G62">
            <v>69</v>
          </cell>
          <cell r="H62">
            <v>72</v>
          </cell>
          <cell r="I62">
            <v>73</v>
          </cell>
          <cell r="J62">
            <v>74</v>
          </cell>
          <cell r="K62">
            <v>74</v>
          </cell>
          <cell r="L62">
            <v>70</v>
          </cell>
          <cell r="M62">
            <v>74</v>
          </cell>
          <cell r="V62">
            <v>506</v>
          </cell>
        </row>
        <row r="63">
          <cell r="B63">
            <v>2249</v>
          </cell>
          <cell r="C63" t="str">
            <v>Welton Primary School</v>
          </cell>
          <cell r="D63">
            <v>189</v>
          </cell>
          <cell r="G63">
            <v>29</v>
          </cell>
          <cell r="H63">
            <v>27</v>
          </cell>
          <cell r="I63">
            <v>29</v>
          </cell>
          <cell r="J63">
            <v>28</v>
          </cell>
          <cell r="K63">
            <v>24</v>
          </cell>
          <cell r="L63">
            <v>27</v>
          </cell>
          <cell r="M63">
            <v>25</v>
          </cell>
          <cell r="V63">
            <v>189</v>
          </cell>
        </row>
        <row r="64">
          <cell r="B64">
            <v>2258</v>
          </cell>
          <cell r="C64" t="str">
            <v>Chandag County Infants' School</v>
          </cell>
          <cell r="D64">
            <v>179</v>
          </cell>
          <cell r="G64">
            <v>60</v>
          </cell>
          <cell r="H64">
            <v>59</v>
          </cell>
          <cell r="I64">
            <v>60</v>
          </cell>
          <cell r="V64">
            <v>179</v>
          </cell>
        </row>
        <row r="65">
          <cell r="B65">
            <v>2259</v>
          </cell>
          <cell r="C65" t="str">
            <v>MIDSOMER NORTON PRIMARY SCHOOL</v>
          </cell>
          <cell r="D65">
            <v>306</v>
          </cell>
          <cell r="F65">
            <v>18</v>
          </cell>
          <cell r="G65">
            <v>32</v>
          </cell>
          <cell r="H65">
            <v>42</v>
          </cell>
          <cell r="I65">
            <v>47</v>
          </cell>
          <cell r="J65">
            <v>42</v>
          </cell>
          <cell r="K65">
            <v>46</v>
          </cell>
          <cell r="L65">
            <v>37</v>
          </cell>
          <cell r="M65">
            <v>42</v>
          </cell>
          <cell r="V65">
            <v>288</v>
          </cell>
        </row>
        <row r="66">
          <cell r="B66">
            <v>2293</v>
          </cell>
          <cell r="C66" t="str">
            <v>Longvernal Primary School</v>
          </cell>
          <cell r="D66">
            <v>179</v>
          </cell>
          <cell r="E66">
            <v>8</v>
          </cell>
          <cell r="F66">
            <v>14</v>
          </cell>
          <cell r="G66">
            <v>32</v>
          </cell>
          <cell r="H66">
            <v>25</v>
          </cell>
          <cell r="I66">
            <v>17</v>
          </cell>
          <cell r="J66">
            <v>21</v>
          </cell>
          <cell r="K66">
            <v>24</v>
          </cell>
          <cell r="L66">
            <v>20</v>
          </cell>
          <cell r="M66">
            <v>18</v>
          </cell>
          <cell r="V66">
            <v>157</v>
          </cell>
        </row>
        <row r="67">
          <cell r="B67">
            <v>3032</v>
          </cell>
          <cell r="C67" t="str">
            <v>St.Philip's C.E.Primary School</v>
          </cell>
          <cell r="D67">
            <v>277</v>
          </cell>
          <cell r="G67">
            <v>40</v>
          </cell>
          <cell r="H67">
            <v>40</v>
          </cell>
          <cell r="I67">
            <v>40</v>
          </cell>
          <cell r="J67">
            <v>39</v>
          </cell>
          <cell r="K67">
            <v>38</v>
          </cell>
          <cell r="L67">
            <v>40</v>
          </cell>
          <cell r="M67">
            <v>40</v>
          </cell>
          <cell r="V67">
            <v>277</v>
          </cell>
        </row>
        <row r="68">
          <cell r="B68">
            <v>3089</v>
          </cell>
          <cell r="C68" t="str">
            <v>Farrington Gurney CoE Primary School</v>
          </cell>
          <cell r="D68">
            <v>81</v>
          </cell>
          <cell r="G68">
            <v>13</v>
          </cell>
          <cell r="H68">
            <v>13</v>
          </cell>
          <cell r="I68">
            <v>15</v>
          </cell>
          <cell r="J68">
            <v>9</v>
          </cell>
          <cell r="K68">
            <v>12</v>
          </cell>
          <cell r="L68">
            <v>13</v>
          </cell>
          <cell r="M68">
            <v>6</v>
          </cell>
          <cell r="V68">
            <v>81</v>
          </cell>
        </row>
        <row r="69">
          <cell r="B69">
            <v>3093</v>
          </cell>
          <cell r="C69" t="str">
            <v>High Littleton Church of England V.C. Primary School</v>
          </cell>
          <cell r="D69">
            <v>169</v>
          </cell>
          <cell r="G69">
            <v>25</v>
          </cell>
          <cell r="H69">
            <v>24</v>
          </cell>
          <cell r="I69">
            <v>22</v>
          </cell>
          <cell r="J69">
            <v>26</v>
          </cell>
          <cell r="K69">
            <v>26</v>
          </cell>
          <cell r="L69">
            <v>25</v>
          </cell>
          <cell r="M69">
            <v>21</v>
          </cell>
          <cell r="V69">
            <v>169</v>
          </cell>
        </row>
        <row r="70">
          <cell r="B70">
            <v>3094</v>
          </cell>
          <cell r="C70" t="str">
            <v>St John's C of E Primary School</v>
          </cell>
          <cell r="D70">
            <v>240</v>
          </cell>
          <cell r="G70">
            <v>30</v>
          </cell>
          <cell r="H70">
            <v>30</v>
          </cell>
          <cell r="I70">
            <v>60</v>
          </cell>
          <cell r="J70">
            <v>31</v>
          </cell>
          <cell r="K70">
            <v>29</v>
          </cell>
          <cell r="L70">
            <v>31</v>
          </cell>
          <cell r="M70">
            <v>29</v>
          </cell>
          <cell r="V70">
            <v>240</v>
          </cell>
        </row>
        <row r="71">
          <cell r="B71">
            <v>3096</v>
          </cell>
          <cell r="C71" t="str">
            <v>Marksbury CE Primary</v>
          </cell>
          <cell r="D71">
            <v>101</v>
          </cell>
          <cell r="G71">
            <v>14</v>
          </cell>
          <cell r="H71">
            <v>8</v>
          </cell>
          <cell r="I71">
            <v>14</v>
          </cell>
          <cell r="J71">
            <v>19</v>
          </cell>
          <cell r="K71">
            <v>15</v>
          </cell>
          <cell r="L71">
            <v>14</v>
          </cell>
          <cell r="M71">
            <v>17</v>
          </cell>
          <cell r="V71">
            <v>101</v>
          </cell>
        </row>
        <row r="72">
          <cell r="B72">
            <v>3102</v>
          </cell>
          <cell r="C72" t="str">
            <v>Saltford C.E. Primary</v>
          </cell>
          <cell r="D72">
            <v>421</v>
          </cell>
          <cell r="G72">
            <v>57</v>
          </cell>
          <cell r="H72">
            <v>60</v>
          </cell>
          <cell r="I72">
            <v>60</v>
          </cell>
          <cell r="J72">
            <v>64</v>
          </cell>
          <cell r="K72">
            <v>61</v>
          </cell>
          <cell r="L72">
            <v>63</v>
          </cell>
          <cell r="M72">
            <v>56</v>
          </cell>
          <cell r="V72">
            <v>421</v>
          </cell>
        </row>
        <row r="73">
          <cell r="B73">
            <v>3125</v>
          </cell>
          <cell r="C73" t="str">
            <v>Weston All Saints Primary Sch</v>
          </cell>
          <cell r="D73">
            <v>608</v>
          </cell>
          <cell r="G73">
            <v>86</v>
          </cell>
          <cell r="H73">
            <v>83</v>
          </cell>
          <cell r="I73">
            <v>90</v>
          </cell>
          <cell r="J73">
            <v>88</v>
          </cell>
          <cell r="K73">
            <v>86</v>
          </cell>
          <cell r="L73">
            <v>89</v>
          </cell>
          <cell r="M73">
            <v>86</v>
          </cell>
          <cell r="V73">
            <v>608</v>
          </cell>
        </row>
        <row r="74">
          <cell r="B74">
            <v>3128</v>
          </cell>
          <cell r="C74" t="str">
            <v>Combe Down Primary School</v>
          </cell>
          <cell r="D74">
            <v>407</v>
          </cell>
          <cell r="G74">
            <v>59</v>
          </cell>
          <cell r="H74">
            <v>57</v>
          </cell>
          <cell r="I74">
            <v>60</v>
          </cell>
          <cell r="J74">
            <v>58</v>
          </cell>
          <cell r="K74">
            <v>60</v>
          </cell>
          <cell r="L74">
            <v>56</v>
          </cell>
          <cell r="M74">
            <v>57</v>
          </cell>
          <cell r="V74">
            <v>407</v>
          </cell>
        </row>
        <row r="75">
          <cell r="B75">
            <v>3423</v>
          </cell>
          <cell r="C75" t="str">
            <v>Widcombe CE Junior</v>
          </cell>
          <cell r="D75">
            <v>240</v>
          </cell>
          <cell r="J75">
            <v>59</v>
          </cell>
          <cell r="K75">
            <v>61</v>
          </cell>
          <cell r="L75">
            <v>59</v>
          </cell>
          <cell r="M75">
            <v>61</v>
          </cell>
          <cell r="V75">
            <v>240</v>
          </cell>
        </row>
        <row r="76">
          <cell r="B76">
            <v>3440</v>
          </cell>
          <cell r="C76" t="str">
            <v>Chew Stoke Church School</v>
          </cell>
          <cell r="D76">
            <v>183</v>
          </cell>
          <cell r="G76">
            <v>19</v>
          </cell>
          <cell r="H76">
            <v>28</v>
          </cell>
          <cell r="I76">
            <v>31</v>
          </cell>
          <cell r="J76">
            <v>30</v>
          </cell>
          <cell r="K76">
            <v>23</v>
          </cell>
          <cell r="L76">
            <v>30</v>
          </cell>
          <cell r="M76">
            <v>22</v>
          </cell>
          <cell r="V76">
            <v>183</v>
          </cell>
        </row>
        <row r="77">
          <cell r="B77">
            <v>3445</v>
          </cell>
          <cell r="C77" t="str">
            <v>St John's CE VA Primary School</v>
          </cell>
          <cell r="D77">
            <v>455</v>
          </cell>
          <cell r="F77">
            <v>48</v>
          </cell>
          <cell r="G77">
            <v>59</v>
          </cell>
          <cell r="H77">
            <v>57</v>
          </cell>
          <cell r="I77">
            <v>61</v>
          </cell>
          <cell r="J77">
            <v>56</v>
          </cell>
          <cell r="K77">
            <v>59</v>
          </cell>
          <cell r="L77">
            <v>58</v>
          </cell>
          <cell r="M77">
            <v>57</v>
          </cell>
          <cell r="V77">
            <v>407</v>
          </cell>
        </row>
        <row r="78">
          <cell r="B78">
            <v>3447</v>
          </cell>
          <cell r="C78" t="str">
            <v>Trinity C of E Primary School</v>
          </cell>
          <cell r="D78">
            <v>188</v>
          </cell>
          <cell r="E78">
            <v>2</v>
          </cell>
          <cell r="F78">
            <v>19</v>
          </cell>
          <cell r="G78">
            <v>18</v>
          </cell>
          <cell r="H78">
            <v>30</v>
          </cell>
          <cell r="I78">
            <v>27</v>
          </cell>
          <cell r="J78">
            <v>27</v>
          </cell>
          <cell r="K78">
            <v>19</v>
          </cell>
          <cell r="L78">
            <v>24</v>
          </cell>
          <cell r="M78">
            <v>22</v>
          </cell>
          <cell r="V78">
            <v>167</v>
          </cell>
        </row>
        <row r="79">
          <cell r="B79">
            <v>4000</v>
          </cell>
          <cell r="C79" t="str">
            <v>Bath Community Academy</v>
          </cell>
          <cell r="D79">
            <v>120</v>
          </cell>
          <cell r="O79">
            <v>32</v>
          </cell>
          <cell r="P79">
            <v>48</v>
          </cell>
          <cell r="R79">
            <v>40</v>
          </cell>
        </row>
        <row r="80">
          <cell r="B80">
            <v>4001</v>
          </cell>
          <cell r="C80" t="str">
            <v>Broadlands Academy</v>
          </cell>
          <cell r="D80">
            <v>486</v>
          </cell>
          <cell r="N80">
            <v>141</v>
          </cell>
          <cell r="O80">
            <v>115</v>
          </cell>
          <cell r="P80">
            <v>93</v>
          </cell>
          <cell r="Q80">
            <v>85</v>
          </cell>
          <cell r="R80">
            <v>52</v>
          </cell>
        </row>
        <row r="81">
          <cell r="B81">
            <v>4002</v>
          </cell>
          <cell r="C81" t="str">
            <v>The Bath Studio School</v>
          </cell>
          <cell r="D81">
            <v>133</v>
          </cell>
          <cell r="Q81">
            <v>38</v>
          </cell>
          <cell r="R81">
            <v>30</v>
          </cell>
          <cell r="S81">
            <v>35</v>
          </cell>
          <cell r="T81">
            <v>30</v>
          </cell>
        </row>
        <row r="82">
          <cell r="B82">
            <v>4003</v>
          </cell>
          <cell r="C82" t="str">
            <v>The Mendip Studio School</v>
          </cell>
          <cell r="D82">
            <v>170</v>
          </cell>
          <cell r="Q82">
            <v>61</v>
          </cell>
          <cell r="R82">
            <v>43</v>
          </cell>
          <cell r="S82">
            <v>26</v>
          </cell>
          <cell r="T82">
            <v>40</v>
          </cell>
        </row>
        <row r="83">
          <cell r="B83">
            <v>4004</v>
          </cell>
          <cell r="C83" t="str">
            <v>IKB Academy</v>
          </cell>
          <cell r="D83">
            <v>177</v>
          </cell>
          <cell r="Q83">
            <v>64</v>
          </cell>
          <cell r="R83">
            <v>43</v>
          </cell>
          <cell r="S83">
            <v>38</v>
          </cell>
          <cell r="T83">
            <v>32</v>
          </cell>
        </row>
        <row r="84">
          <cell r="B84">
            <v>4107</v>
          </cell>
          <cell r="C84" t="str">
            <v>Hayesfield School</v>
          </cell>
          <cell r="D84">
            <v>1256</v>
          </cell>
          <cell r="N84">
            <v>237</v>
          </cell>
          <cell r="O84">
            <v>210</v>
          </cell>
          <cell r="P84">
            <v>181</v>
          </cell>
          <cell r="Q84">
            <v>178</v>
          </cell>
          <cell r="R84">
            <v>177</v>
          </cell>
          <cell r="S84">
            <v>156</v>
          </cell>
          <cell r="T84">
            <v>117</v>
          </cell>
        </row>
        <row r="85">
          <cell r="B85">
            <v>4128</v>
          </cell>
          <cell r="C85" t="str">
            <v>Norton Hill School</v>
          </cell>
          <cell r="D85">
            <v>1647</v>
          </cell>
          <cell r="N85">
            <v>306</v>
          </cell>
          <cell r="O85">
            <v>301</v>
          </cell>
          <cell r="P85">
            <v>273</v>
          </cell>
          <cell r="Q85">
            <v>226</v>
          </cell>
          <cell r="R85">
            <v>240</v>
          </cell>
          <cell r="S85">
            <v>179</v>
          </cell>
          <cell r="T85">
            <v>122</v>
          </cell>
        </row>
        <row r="86">
          <cell r="B86">
            <v>4132</v>
          </cell>
          <cell r="C86" t="str">
            <v>The Ralph Allen School</v>
          </cell>
          <cell r="D86">
            <v>1206</v>
          </cell>
          <cell r="N86">
            <v>234</v>
          </cell>
          <cell r="O86">
            <v>237</v>
          </cell>
          <cell r="P86">
            <v>211</v>
          </cell>
          <cell r="Q86">
            <v>161</v>
          </cell>
          <cell r="R86">
            <v>174</v>
          </cell>
          <cell r="S86">
            <v>78</v>
          </cell>
          <cell r="T86">
            <v>111</v>
          </cell>
        </row>
        <row r="87">
          <cell r="B87">
            <v>4133</v>
          </cell>
          <cell r="C87" t="str">
            <v>Somervale School</v>
          </cell>
          <cell r="D87">
            <v>499</v>
          </cell>
          <cell r="N87">
            <v>102</v>
          </cell>
          <cell r="O87">
            <v>70</v>
          </cell>
          <cell r="P87">
            <v>72</v>
          </cell>
          <cell r="Q87">
            <v>109</v>
          </cell>
          <cell r="R87">
            <v>88</v>
          </cell>
          <cell r="S87">
            <v>19</v>
          </cell>
          <cell r="T87">
            <v>39</v>
          </cell>
        </row>
        <row r="88">
          <cell r="B88">
            <v>4134</v>
          </cell>
          <cell r="C88" t="str">
            <v>Writhlington School</v>
          </cell>
          <cell r="D88">
            <v>1294</v>
          </cell>
          <cell r="N88">
            <v>195</v>
          </cell>
          <cell r="O88">
            <v>240</v>
          </cell>
          <cell r="P88">
            <v>235</v>
          </cell>
          <cell r="Q88">
            <v>206</v>
          </cell>
          <cell r="R88">
            <v>211</v>
          </cell>
          <cell r="S88">
            <v>101</v>
          </cell>
          <cell r="T88">
            <v>106</v>
          </cell>
        </row>
        <row r="89">
          <cell r="B89">
            <v>4138</v>
          </cell>
          <cell r="C89" t="str">
            <v>Wellsway School</v>
          </cell>
          <cell r="D89">
            <v>1321</v>
          </cell>
          <cell r="N89">
            <v>234</v>
          </cell>
          <cell r="O89">
            <v>224</v>
          </cell>
          <cell r="P89">
            <v>229</v>
          </cell>
          <cell r="Q89">
            <v>200</v>
          </cell>
          <cell r="R89">
            <v>198</v>
          </cell>
          <cell r="S89">
            <v>124</v>
          </cell>
          <cell r="T89">
            <v>112</v>
          </cell>
        </row>
        <row r="90">
          <cell r="B90">
            <v>5400</v>
          </cell>
          <cell r="C90" t="str">
            <v>Beechen Cliff School</v>
          </cell>
          <cell r="D90">
            <v>1314</v>
          </cell>
          <cell r="N90">
            <v>176</v>
          </cell>
          <cell r="O90">
            <v>188</v>
          </cell>
          <cell r="P90">
            <v>177</v>
          </cell>
          <cell r="Q90">
            <v>201</v>
          </cell>
          <cell r="R90">
            <v>175</v>
          </cell>
          <cell r="S90">
            <v>193</v>
          </cell>
          <cell r="T90">
            <v>199</v>
          </cell>
          <cell r="U90">
            <v>5</v>
          </cell>
        </row>
        <row r="91">
          <cell r="B91">
            <v>5401</v>
          </cell>
          <cell r="C91" t="str">
            <v>Oldfield School</v>
          </cell>
          <cell r="D91">
            <v>1107</v>
          </cell>
          <cell r="N91">
            <v>202</v>
          </cell>
          <cell r="O91">
            <v>222</v>
          </cell>
          <cell r="P91">
            <v>223</v>
          </cell>
          <cell r="Q91">
            <v>219</v>
          </cell>
          <cell r="R91">
            <v>202</v>
          </cell>
          <cell r="S91">
            <v>25</v>
          </cell>
          <cell r="T91">
            <v>14</v>
          </cell>
        </row>
        <row r="92">
          <cell r="C92" t="str">
            <v xml:space="preserve">Total Pry </v>
          </cell>
          <cell r="V92">
            <v>13037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M1" sqref="M1"/>
    </sheetView>
  </sheetViews>
  <sheetFormatPr defaultRowHeight="12.75" x14ac:dyDescent="0.2"/>
  <cols>
    <col min="1" max="2" width="6.42578125" customWidth="1"/>
    <col min="3" max="3" width="27.42578125" bestFit="1" customWidth="1"/>
    <col min="4" max="4" width="17.140625" customWidth="1"/>
    <col min="5" max="5" width="16.42578125" style="10" customWidth="1"/>
    <col min="6" max="6" width="13" style="37" bestFit="1" customWidth="1"/>
    <col min="7" max="7" width="12.85546875" style="13" hidden="1" customWidth="1"/>
    <col min="8" max="8" width="17.5703125" style="26" customWidth="1"/>
    <col min="9" max="9" width="10.85546875" customWidth="1"/>
    <col min="10" max="10" width="9.7109375" style="32" bestFit="1" customWidth="1"/>
    <col min="11" max="11" width="0" hidden="1" customWidth="1"/>
    <col min="12" max="12" width="11.28515625" style="43" customWidth="1"/>
    <col min="13" max="13" width="11.42578125" style="10" customWidth="1"/>
  </cols>
  <sheetData>
    <row r="1" spans="1:14" ht="20.25" x14ac:dyDescent="0.3">
      <c r="A1" s="3" t="s">
        <v>68</v>
      </c>
      <c r="B1" s="3"/>
      <c r="C1" s="3"/>
      <c r="D1" s="3"/>
      <c r="E1" s="36"/>
      <c r="L1" s="83">
        <v>10.1</v>
      </c>
    </row>
    <row r="2" spans="1:14" x14ac:dyDescent="0.2">
      <c r="C2" s="80"/>
      <c r="D2" s="57" t="s">
        <v>75</v>
      </c>
      <c r="E2" s="58"/>
      <c r="F2" s="59"/>
      <c r="G2" s="60"/>
      <c r="H2" s="61"/>
      <c r="I2" s="61"/>
      <c r="J2" s="58"/>
    </row>
    <row r="3" spans="1:14" x14ac:dyDescent="0.2">
      <c r="D3" s="25"/>
      <c r="E3" s="24"/>
      <c r="F3" s="24"/>
      <c r="H3" s="27"/>
      <c r="I3" s="23"/>
      <c r="J3" s="27"/>
    </row>
    <row r="4" spans="1:14" s="1" customFormat="1" ht="108" customHeight="1" x14ac:dyDescent="0.2">
      <c r="A4" s="56"/>
      <c r="B4" s="56"/>
      <c r="C4" s="81" t="s">
        <v>74</v>
      </c>
      <c r="D4" s="62" t="s">
        <v>69</v>
      </c>
      <c r="E4" s="50" t="s">
        <v>67</v>
      </c>
      <c r="F4" s="50" t="s">
        <v>65</v>
      </c>
      <c r="G4" s="40">
        <v>38442</v>
      </c>
      <c r="H4" s="41" t="s">
        <v>70</v>
      </c>
      <c r="I4" s="49" t="s">
        <v>71</v>
      </c>
      <c r="J4" s="42" t="s">
        <v>72</v>
      </c>
      <c r="L4" s="44" t="s">
        <v>73</v>
      </c>
      <c r="M4" s="70"/>
      <c r="N4" s="69"/>
    </row>
    <row r="5" spans="1:14" s="1" customFormat="1" x14ac:dyDescent="0.2">
      <c r="D5" s="56"/>
      <c r="E5" s="56"/>
      <c r="F5" s="56"/>
      <c r="G5" s="56"/>
      <c r="H5" s="56"/>
      <c r="I5" s="56"/>
      <c r="J5" s="56"/>
      <c r="M5" s="71"/>
    </row>
    <row r="6" spans="1:14" s="1" customFormat="1" x14ac:dyDescent="0.2">
      <c r="D6" s="22" t="s">
        <v>0</v>
      </c>
      <c r="E6" s="38" t="s">
        <v>0</v>
      </c>
      <c r="F6" s="38" t="s">
        <v>0</v>
      </c>
      <c r="G6" s="14" t="s">
        <v>0</v>
      </c>
      <c r="H6" s="28" t="s">
        <v>1</v>
      </c>
      <c r="I6" s="4" t="s">
        <v>0</v>
      </c>
      <c r="J6" s="33"/>
      <c r="L6" s="45" t="s">
        <v>0</v>
      </c>
      <c r="M6" s="71"/>
    </row>
    <row r="7" spans="1:14" x14ac:dyDescent="0.2">
      <c r="A7" s="73" t="s">
        <v>31</v>
      </c>
      <c r="B7" s="73">
        <v>3077</v>
      </c>
      <c r="C7" s="74" t="s">
        <v>2</v>
      </c>
      <c r="D7" s="75">
        <f>VLOOKUP(B7,'[1]Summary '!$A$3:$AW$32,49,FALSE)</f>
        <v>14952</v>
      </c>
      <c r="E7" s="75">
        <v>20666</v>
      </c>
      <c r="F7" s="75">
        <v>30172</v>
      </c>
      <c r="G7" s="76">
        <v>40815</v>
      </c>
      <c r="H7" s="77">
        <f>VLOOKUP(B7,'[1]Summary '!$A$3:$AZ$33,52,FALSE)</f>
        <v>2.0099999999999998</v>
      </c>
      <c r="I7" s="75">
        <f>+D7-E7</f>
        <v>-5714</v>
      </c>
      <c r="J7" s="78">
        <f>VLOOKUP(B7,'[2]NOR by NCY'!$B$9:$V$92,21,FALSE)</f>
        <v>199</v>
      </c>
      <c r="K7" s="73">
        <v>3077</v>
      </c>
      <c r="L7" s="79">
        <f>VLOOKUP(B7,'[1]Summary '!$A$3:$AY$32,51,FALSE)</f>
        <v>0</v>
      </c>
    </row>
    <row r="8" spans="1:14" x14ac:dyDescent="0.2">
      <c r="A8" t="s">
        <v>32</v>
      </c>
      <c r="B8">
        <v>2237</v>
      </c>
      <c r="C8" s="5" t="s">
        <v>3</v>
      </c>
      <c r="D8" s="6">
        <f>VLOOKUP(B8,'[1]Summary '!$A$3:$AW$32,49,FALSE)</f>
        <v>1743</v>
      </c>
      <c r="E8" s="6">
        <v>1749</v>
      </c>
      <c r="F8" s="6">
        <v>16666</v>
      </c>
      <c r="G8" s="15">
        <v>29277</v>
      </c>
      <c r="H8" s="29">
        <f>VLOOKUP(B8,'[1]Summary '!$A$3:$AZ$33,52,FALSE)</f>
        <v>0.28999999999999998</v>
      </c>
      <c r="I8" s="6">
        <f t="shared" ref="I8:I34" si="0">+D8-E8</f>
        <v>-6</v>
      </c>
      <c r="J8" s="30">
        <f>VLOOKUP(B8,'[2]NOR by NCY'!$B$9:$V$92,21,FALSE)</f>
        <v>156</v>
      </c>
      <c r="K8">
        <v>2237</v>
      </c>
      <c r="L8" s="46">
        <f>VLOOKUP(B8,'[1]Summary '!$A$3:$AY$32,51,FALSE)</f>
        <v>0</v>
      </c>
      <c r="N8" s="10"/>
    </row>
    <row r="9" spans="1:14" x14ac:dyDescent="0.2">
      <c r="A9" t="s">
        <v>33</v>
      </c>
      <c r="B9">
        <v>3078</v>
      </c>
      <c r="C9" s="5" t="s">
        <v>4</v>
      </c>
      <c r="D9" s="6">
        <f>VLOOKUP(B9,'[1]Summary '!$A$3:$AW$32,49,FALSE)</f>
        <v>11667</v>
      </c>
      <c r="E9" s="6">
        <v>12570</v>
      </c>
      <c r="F9" s="6">
        <v>8671</v>
      </c>
      <c r="G9" s="15">
        <v>19748</v>
      </c>
      <c r="H9" s="29">
        <f>VLOOKUP(B9,'[1]Summary '!$A$3:$AZ$33,52,FALSE)</f>
        <v>2.44</v>
      </c>
      <c r="I9" s="6">
        <f t="shared" si="0"/>
        <v>-903</v>
      </c>
      <c r="J9" s="30">
        <f>VLOOKUP(B9,'[2]NOR by NCY'!$B$9:$V$92,21,FALSE)</f>
        <v>94</v>
      </c>
      <c r="K9">
        <v>3078</v>
      </c>
      <c r="L9" s="46">
        <f>VLOOKUP(B9,'[1]Summary '!$A$3:$AY$32,51,FALSE)</f>
        <v>0</v>
      </c>
      <c r="N9" s="10"/>
    </row>
    <row r="10" spans="1:14" x14ac:dyDescent="0.2">
      <c r="A10" t="s">
        <v>34</v>
      </c>
      <c r="B10">
        <v>3079</v>
      </c>
      <c r="C10" s="5" t="s">
        <v>5</v>
      </c>
      <c r="D10" s="6">
        <f>VLOOKUP(B10,'[1]Summary '!$A$3:$AW$32,49,FALSE)</f>
        <v>106938</v>
      </c>
      <c r="E10" s="6">
        <v>29642</v>
      </c>
      <c r="F10" s="6">
        <v>14808</v>
      </c>
      <c r="G10" s="15">
        <v>5510</v>
      </c>
      <c r="H10" s="29">
        <f>VLOOKUP(B10,'[1]Summary '!$A$3:$AZ$33,52,FALSE)</f>
        <v>35.96</v>
      </c>
      <c r="I10" s="6">
        <f t="shared" si="0"/>
        <v>77296</v>
      </c>
      <c r="J10" s="30">
        <f>VLOOKUP(B10,'[2]NOR by NCY'!$B$9:$V$92,21,FALSE)</f>
        <v>7</v>
      </c>
      <c r="K10">
        <v>3079</v>
      </c>
      <c r="L10" s="82">
        <f>VLOOKUP(B10,'[1]Summary '!$A$3:$AY$32,51,FALSE)</f>
        <v>81938</v>
      </c>
      <c r="N10" s="10"/>
    </row>
    <row r="11" spans="1:14" x14ac:dyDescent="0.2">
      <c r="A11" t="s">
        <v>35</v>
      </c>
      <c r="B11">
        <v>2260</v>
      </c>
      <c r="C11" s="5" t="s">
        <v>6</v>
      </c>
      <c r="D11" s="6">
        <f>VLOOKUP(B11,'[1]Summary '!$A$3:$AW$32,49,FALSE)</f>
        <v>-22929</v>
      </c>
      <c r="E11" s="6">
        <v>40069</v>
      </c>
      <c r="F11" s="6">
        <v>71421</v>
      </c>
      <c r="G11" s="15">
        <v>32955</v>
      </c>
      <c r="H11" s="29">
        <f>VLOOKUP(B11,'[1]Summary '!$A$3:$AZ$33,52,FALSE)</f>
        <v>-1.81</v>
      </c>
      <c r="I11" s="6">
        <f t="shared" si="0"/>
        <v>-62998</v>
      </c>
      <c r="J11" s="30">
        <f>VLOOKUP(B11,'[2]NOR by NCY'!$B$9:$V$92,21,FALSE)</f>
        <v>283</v>
      </c>
      <c r="K11">
        <v>2260</v>
      </c>
      <c r="L11" s="46">
        <f>VLOOKUP(B11,'[1]Summary '!$A$3:$AY$32,51,FALSE)</f>
        <v>0</v>
      </c>
      <c r="N11" s="10"/>
    </row>
    <row r="12" spans="1:14" x14ac:dyDescent="0.2">
      <c r="A12" t="s">
        <v>36</v>
      </c>
      <c r="B12">
        <v>2238</v>
      </c>
      <c r="C12" s="5" t="s">
        <v>7</v>
      </c>
      <c r="D12" s="6">
        <f>VLOOKUP(B12,'[1]Summary '!$A$3:$AW$32,49,FALSE)</f>
        <v>1513</v>
      </c>
      <c r="E12" s="6">
        <v>8140</v>
      </c>
      <c r="F12" s="6">
        <v>24600</v>
      </c>
      <c r="G12" s="15">
        <v>31352</v>
      </c>
      <c r="H12" s="29">
        <f>VLOOKUP(B12,'[1]Summary '!$A$3:$AZ$33,52,FALSE)</f>
        <v>0.31</v>
      </c>
      <c r="I12" s="6">
        <f t="shared" si="0"/>
        <v>-6627</v>
      </c>
      <c r="J12" s="30">
        <f>VLOOKUP(B12,'[2]NOR by NCY'!$B$9:$V$92,21,FALSE)</f>
        <v>107</v>
      </c>
      <c r="K12">
        <v>2238</v>
      </c>
      <c r="L12" s="46">
        <f>VLOOKUP(B12,'[1]Summary '!$A$3:$AY$32,51,FALSE)</f>
        <v>0</v>
      </c>
      <c r="N12" s="10"/>
    </row>
    <row r="13" spans="1:14" x14ac:dyDescent="0.2">
      <c r="A13" t="s">
        <v>37</v>
      </c>
      <c r="B13">
        <v>3086</v>
      </c>
      <c r="C13" s="5" t="s">
        <v>8</v>
      </c>
      <c r="D13" s="6">
        <f>VLOOKUP(B13,'[1]Summary '!$A$3:$AW$32,49,FALSE)</f>
        <v>39382</v>
      </c>
      <c r="E13" s="6">
        <v>42701</v>
      </c>
      <c r="F13" s="6">
        <v>20888</v>
      </c>
      <c r="G13" s="15">
        <v>35388</v>
      </c>
      <c r="H13" s="29">
        <f>VLOOKUP(B13,'[1]Summary '!$A$3:$AZ$33,52,FALSE)</f>
        <v>8.82</v>
      </c>
      <c r="I13" s="6">
        <f t="shared" si="0"/>
        <v>-3319</v>
      </c>
      <c r="J13" s="30">
        <f>VLOOKUP(B13,'[2]NOR by NCY'!$B$9:$V$92,21,FALSE)</f>
        <v>78</v>
      </c>
      <c r="K13">
        <v>3086</v>
      </c>
      <c r="L13" s="82">
        <f>VLOOKUP(B13,'[1]Summary '!$A$3:$AY$32,51,FALSE)</f>
        <v>3662</v>
      </c>
      <c r="N13" s="10"/>
    </row>
    <row r="14" spans="1:14" x14ac:dyDescent="0.2">
      <c r="A14" s="73" t="s">
        <v>38</v>
      </c>
      <c r="B14" s="73">
        <v>3092</v>
      </c>
      <c r="C14" s="74" t="s">
        <v>9</v>
      </c>
      <c r="D14" s="75">
        <f>VLOOKUP(B14,'[1]Summary '!$A$3:$AW$32,49,FALSE)</f>
        <v>55241</v>
      </c>
      <c r="E14" s="75">
        <v>51250</v>
      </c>
      <c r="F14" s="75">
        <v>83498</v>
      </c>
      <c r="G14" s="76">
        <v>25897</v>
      </c>
      <c r="H14" s="77">
        <f>VLOOKUP(B14,'[1]Summary '!$A$3:$AZ$33,52,FALSE)</f>
        <v>8.57</v>
      </c>
      <c r="I14" s="75">
        <f t="shared" si="0"/>
        <v>3991</v>
      </c>
      <c r="J14" s="78">
        <f>VLOOKUP(B14,'[2]NOR by NCY'!$B$9:$V$92,21,FALSE)</f>
        <v>148</v>
      </c>
      <c r="K14" s="73">
        <v>3092</v>
      </c>
      <c r="L14" s="79">
        <f>VLOOKUP(B14,'[1]Summary '!$A$3:$AY$32,51,FALSE)</f>
        <v>3674</v>
      </c>
      <c r="N14" s="10"/>
    </row>
    <row r="15" spans="1:14" x14ac:dyDescent="0.2">
      <c r="A15" t="s">
        <v>63</v>
      </c>
      <c r="B15">
        <v>3449</v>
      </c>
      <c r="C15" s="5" t="s">
        <v>64</v>
      </c>
      <c r="D15" s="6">
        <f>VLOOKUP(B15,'[1]Summary '!$A$3:$AW$32,49,FALSE)</f>
        <v>41173</v>
      </c>
      <c r="E15" s="6">
        <v>38141</v>
      </c>
      <c r="F15" s="6">
        <v>50791</v>
      </c>
      <c r="G15" s="15"/>
      <c r="H15" s="29">
        <f>VLOOKUP(B15,'[1]Summary '!$A$3:$AZ$33,52,FALSE)</f>
        <v>2.52</v>
      </c>
      <c r="I15" s="6">
        <f t="shared" si="0"/>
        <v>3032</v>
      </c>
      <c r="J15" s="30">
        <f>VLOOKUP(B15,'[2]NOR by NCY'!$B$9:$V$92,21,FALSE)</f>
        <v>415</v>
      </c>
      <c r="L15" s="46">
        <f>VLOOKUP(B15,'[1]Summary '!$A$3:$AY$32,51,FALSE)</f>
        <v>0</v>
      </c>
      <c r="N15" s="10"/>
    </row>
    <row r="16" spans="1:14" x14ac:dyDescent="0.2">
      <c r="A16" t="s">
        <v>39</v>
      </c>
      <c r="B16">
        <v>2243</v>
      </c>
      <c r="C16" s="5" t="s">
        <v>10</v>
      </c>
      <c r="D16" s="6">
        <f>VLOOKUP(B16,'[1]Summary '!$A$3:$AW$32,49,FALSE)</f>
        <v>30305</v>
      </c>
      <c r="E16" s="6">
        <v>-10281</v>
      </c>
      <c r="F16" s="6">
        <v>0</v>
      </c>
      <c r="G16" s="15">
        <v>64288</v>
      </c>
      <c r="H16" s="29">
        <f>VLOOKUP(B16,'[1]Summary '!$A$3:$AZ$33,52,FALSE)</f>
        <v>3.47</v>
      </c>
      <c r="I16" s="6">
        <f t="shared" si="0"/>
        <v>40586</v>
      </c>
      <c r="J16" s="30">
        <f>VLOOKUP(B16,'[2]NOR by NCY'!$B$9:$V$92,21,FALSE)</f>
        <v>223</v>
      </c>
      <c r="K16">
        <v>2243</v>
      </c>
      <c r="L16" s="46">
        <f>VLOOKUP(B16,'[1]Summary '!$A$3:$AY$32,51,FALSE)</f>
        <v>0</v>
      </c>
      <c r="N16" s="10"/>
    </row>
    <row r="17" spans="1:14" x14ac:dyDescent="0.2">
      <c r="A17" t="s">
        <v>40</v>
      </c>
      <c r="B17">
        <v>2270</v>
      </c>
      <c r="C17" s="5" t="s">
        <v>11</v>
      </c>
      <c r="D17" s="6">
        <f>VLOOKUP(B17,'[1]Summary '!$A$3:$AW$32,49,FALSE)</f>
        <v>86690</v>
      </c>
      <c r="E17" s="6">
        <v>90491</v>
      </c>
      <c r="F17" s="6">
        <v>74575</v>
      </c>
      <c r="G17" s="15">
        <v>35665</v>
      </c>
      <c r="H17" s="29">
        <f>VLOOKUP(B17,'[1]Summary '!$A$3:$AZ$33,52,FALSE)</f>
        <v>7.96</v>
      </c>
      <c r="I17" s="6">
        <f t="shared" si="0"/>
        <v>-3801</v>
      </c>
      <c r="J17" s="30">
        <f>VLOOKUP(B17,'[2]NOR by NCY'!$B$9:$V$92,21,FALSE)</f>
        <v>274</v>
      </c>
      <c r="K17">
        <v>2270</v>
      </c>
      <c r="L17" s="46">
        <f>VLOOKUP(B17,'[1]Summary '!$A$3:$AY$32,51,FALSE)</f>
        <v>0</v>
      </c>
      <c r="N17" s="10"/>
    </row>
    <row r="18" spans="1:14" x14ac:dyDescent="0.2">
      <c r="A18" t="s">
        <v>41</v>
      </c>
      <c r="B18">
        <v>2246</v>
      </c>
      <c r="C18" s="5" t="s">
        <v>12</v>
      </c>
      <c r="D18" s="6">
        <f>VLOOKUP(B18,'[1]Summary '!$A$3:$AW$32,49,FALSE)</f>
        <v>17772</v>
      </c>
      <c r="E18" s="6">
        <v>2384</v>
      </c>
      <c r="F18" s="6">
        <v>79</v>
      </c>
      <c r="G18" s="15">
        <v>40494</v>
      </c>
      <c r="H18" s="29">
        <f>VLOOKUP(B18,'[1]Summary '!$A$3:$AZ$33,52,FALSE)</f>
        <v>4.72</v>
      </c>
      <c r="I18" s="6">
        <f t="shared" si="0"/>
        <v>15388</v>
      </c>
      <c r="J18" s="30">
        <f>VLOOKUP(B18,'[2]NOR by NCY'!$B$9:$V$92,21,FALSE)</f>
        <v>71</v>
      </c>
      <c r="K18">
        <v>2246</v>
      </c>
      <c r="L18" s="46">
        <f>VLOOKUP(B18,'[1]Summary '!$A$3:$AY$32,51,FALSE)</f>
        <v>0</v>
      </c>
      <c r="N18" s="10"/>
    </row>
    <row r="19" spans="1:14" x14ac:dyDescent="0.2">
      <c r="A19" t="s">
        <v>42</v>
      </c>
      <c r="B19">
        <v>3347</v>
      </c>
      <c r="C19" s="5" t="s">
        <v>13</v>
      </c>
      <c r="D19" s="6">
        <f>VLOOKUP(B19,'[1]Summary '!$A$3:$AW$32,49,FALSE)</f>
        <v>65841</v>
      </c>
      <c r="E19" s="6">
        <v>24981</v>
      </c>
      <c r="F19" s="6">
        <v>43291</v>
      </c>
      <c r="G19" s="15">
        <v>31800</v>
      </c>
      <c r="H19" s="29">
        <f>VLOOKUP(B19,'[1]Summary '!$A$3:$AZ$33,52,FALSE)</f>
        <v>12.46</v>
      </c>
      <c r="I19" s="6">
        <f t="shared" si="0"/>
        <v>40860</v>
      </c>
      <c r="J19" s="30">
        <f>VLOOKUP(B19,'[2]NOR by NCY'!$B$9:$V$92,21,FALSE)</f>
        <v>97</v>
      </c>
      <c r="K19">
        <v>3347</v>
      </c>
      <c r="L19" s="46">
        <f>VLOOKUP(B19,'[1]Summary '!$A$3:$AY$32,51,FALSE)</f>
        <v>23557</v>
      </c>
      <c r="N19" s="10"/>
    </row>
    <row r="20" spans="1:14" x14ac:dyDescent="0.2">
      <c r="A20" t="s">
        <v>43</v>
      </c>
      <c r="B20">
        <v>2158</v>
      </c>
      <c r="C20" s="5" t="s">
        <v>66</v>
      </c>
      <c r="D20" s="6">
        <f>VLOOKUP(B20,'[1]Summary '!$A$3:$AW$32,49,FALSE)</f>
        <v>243493</v>
      </c>
      <c r="E20" s="6">
        <v>245427</v>
      </c>
      <c r="F20" s="6">
        <v>287229</v>
      </c>
      <c r="G20" s="15">
        <v>9762</v>
      </c>
      <c r="H20" s="29">
        <f>VLOOKUP(B20,'[1]Summary '!$A$3:$AZ$33,52,FALSE)</f>
        <v>13.26</v>
      </c>
      <c r="I20" s="6">
        <f t="shared" si="0"/>
        <v>-1934</v>
      </c>
      <c r="J20" s="30">
        <f>VLOOKUP(B20,'[2]NOR by NCY'!$B$9:$V$92,21,FALSE)</f>
        <v>318</v>
      </c>
      <c r="K20">
        <v>2158</v>
      </c>
      <c r="L20" s="82">
        <f>VLOOKUP(B20,'[1]Summary '!$A$3:$AY$32,51,FALSE)</f>
        <v>96608</v>
      </c>
      <c r="N20" s="10"/>
    </row>
    <row r="21" spans="1:14" x14ac:dyDescent="0.2">
      <c r="A21" t="s">
        <v>44</v>
      </c>
      <c r="B21">
        <v>3424</v>
      </c>
      <c r="C21" s="5" t="s">
        <v>14</v>
      </c>
      <c r="D21" s="6">
        <f>VLOOKUP(B21,'[1]Summary '!$A$3:$AW$32,49,FALSE)</f>
        <v>-3023</v>
      </c>
      <c r="E21" s="6">
        <v>-21669</v>
      </c>
      <c r="F21" s="6">
        <v>30113</v>
      </c>
      <c r="G21" s="19">
        <v>31281</v>
      </c>
      <c r="H21" s="29">
        <f>VLOOKUP(B21,'[1]Summary '!$A$3:$AZ$33,52,FALSE)</f>
        <v>-0.26</v>
      </c>
      <c r="I21" s="6">
        <f t="shared" si="0"/>
        <v>18646</v>
      </c>
      <c r="J21" s="30">
        <f>VLOOKUP(B21,'[2]NOR by NCY'!$B$9:$V$92,21,FALSE)</f>
        <v>315</v>
      </c>
      <c r="K21">
        <v>3424</v>
      </c>
      <c r="L21" s="46">
        <f>VLOOKUP(B21,'[1]Summary '!$A$3:$AY$32,51,FALSE)</f>
        <v>0</v>
      </c>
      <c r="N21" s="10"/>
    </row>
    <row r="22" spans="1:14" x14ac:dyDescent="0.2">
      <c r="A22" t="s">
        <v>45</v>
      </c>
      <c r="B22">
        <v>3107</v>
      </c>
      <c r="C22" s="5" t="s">
        <v>15</v>
      </c>
      <c r="D22" s="6">
        <f>VLOOKUP(B22,'[1]Summary '!$A$3:$AW$32,49,FALSE)</f>
        <v>26586</v>
      </c>
      <c r="E22" s="6">
        <v>13830</v>
      </c>
      <c r="F22" s="6">
        <v>9349</v>
      </c>
      <c r="G22" s="15">
        <v>-821</v>
      </c>
      <c r="H22" s="29">
        <f>VLOOKUP(B22,'[1]Summary '!$A$3:$AZ$33,52,FALSE)</f>
        <v>5.77</v>
      </c>
      <c r="I22" s="6">
        <f t="shared" si="0"/>
        <v>12756</v>
      </c>
      <c r="J22" s="30">
        <f>VLOOKUP(B22,'[2]NOR by NCY'!$B$9:$V$92,21,FALSE)</f>
        <v>109</v>
      </c>
      <c r="K22">
        <v>3107</v>
      </c>
      <c r="L22" s="46">
        <f>VLOOKUP(B22,'[1]Summary '!$A$3:$AY$32,51,FALSE)</f>
        <v>0</v>
      </c>
      <c r="N22" s="10"/>
    </row>
    <row r="23" spans="1:14" x14ac:dyDescent="0.2">
      <c r="A23" t="s">
        <v>61</v>
      </c>
      <c r="B23">
        <v>3448</v>
      </c>
      <c r="C23" s="5" t="s">
        <v>62</v>
      </c>
      <c r="D23" s="6">
        <f>VLOOKUP(B23,'[1]Summary '!$A$3:$AW$32,49,FALSE)</f>
        <v>-56277</v>
      </c>
      <c r="E23" s="6">
        <v>-95247</v>
      </c>
      <c r="F23" s="6">
        <v>-90538</v>
      </c>
      <c r="G23" s="15">
        <v>-821</v>
      </c>
      <c r="H23" s="29">
        <f>VLOOKUP(B23,'[1]Summary '!$A$3:$AZ$33,52,FALSE)</f>
        <v>-6.12</v>
      </c>
      <c r="I23" s="6">
        <f t="shared" si="0"/>
        <v>38970</v>
      </c>
      <c r="J23" s="30">
        <f>VLOOKUP(B23,'[2]NOR by NCY'!$B$9:$V$92,21,FALSE)</f>
        <v>243</v>
      </c>
      <c r="K23">
        <v>3107</v>
      </c>
      <c r="L23" s="46">
        <f>VLOOKUP(B23,'[1]Summary '!$A$3:$AY$32,51,FALSE)</f>
        <v>0</v>
      </c>
      <c r="N23" s="10"/>
    </row>
    <row r="24" spans="1:14" x14ac:dyDescent="0.2">
      <c r="A24" t="s">
        <v>46</v>
      </c>
      <c r="B24">
        <v>3425</v>
      </c>
      <c r="C24" s="5" t="s">
        <v>16</v>
      </c>
      <c r="D24" s="6">
        <f>VLOOKUP(B24,'[1]Summary '!$A$3:$AW$32,49,FALSE)</f>
        <v>71638</v>
      </c>
      <c r="E24" s="6">
        <v>92288</v>
      </c>
      <c r="F24" s="6">
        <v>48413</v>
      </c>
      <c r="G24" s="15">
        <v>66755</v>
      </c>
      <c r="H24" s="29">
        <f>VLOOKUP(B24,'[1]Summary '!$A$3:$AZ$33,52,FALSE)</f>
        <v>8.65</v>
      </c>
      <c r="I24" s="6">
        <f t="shared" si="0"/>
        <v>-20650</v>
      </c>
      <c r="J24" s="30">
        <f>VLOOKUP(B24,'[2]NOR by NCY'!$B$9:$V$92,21,FALSE)</f>
        <v>188</v>
      </c>
      <c r="K24">
        <v>3425</v>
      </c>
      <c r="L24" s="82">
        <f>VLOOKUP(B24,'[1]Summary '!$A$3:$AY$32,51,FALSE)</f>
        <v>5402</v>
      </c>
      <c r="N24" s="10"/>
    </row>
    <row r="25" spans="1:14" x14ac:dyDescent="0.2">
      <c r="A25" t="s">
        <v>47</v>
      </c>
      <c r="B25">
        <v>3105</v>
      </c>
      <c r="C25" s="5" t="s">
        <v>17</v>
      </c>
      <c r="D25" s="6">
        <f>VLOOKUP(B25,'[1]Summary '!$A$3:$AW$32,49,FALSE)</f>
        <v>-4210</v>
      </c>
      <c r="E25" s="6">
        <v>47508</v>
      </c>
      <c r="F25" s="6">
        <v>89855</v>
      </c>
      <c r="G25" s="15">
        <v>12749</v>
      </c>
      <c r="H25" s="29">
        <f>VLOOKUP(B25,'[1]Summary '!$A$3:$AZ$33,52,FALSE)</f>
        <v>-0.57999999999999996</v>
      </c>
      <c r="I25" s="6">
        <f t="shared" si="0"/>
        <v>-51718</v>
      </c>
      <c r="J25" s="30">
        <f>VLOOKUP(B25,'[2]NOR by NCY'!$B$9:$V$92,21,FALSE)</f>
        <v>172</v>
      </c>
      <c r="K25">
        <v>3105</v>
      </c>
      <c r="L25" s="46">
        <f>VLOOKUP(B25,'[1]Summary '!$A$3:$AY$32,51,FALSE)</f>
        <v>0</v>
      </c>
      <c r="N25" s="10"/>
    </row>
    <row r="26" spans="1:14" x14ac:dyDescent="0.2">
      <c r="A26" t="s">
        <v>48</v>
      </c>
      <c r="B26">
        <v>3109</v>
      </c>
      <c r="C26" s="5" t="s">
        <v>18</v>
      </c>
      <c r="D26" s="6">
        <f>VLOOKUP(B26,'[1]Summary '!$A$3:$AW$32,49,FALSE)</f>
        <v>34747</v>
      </c>
      <c r="E26" s="6">
        <v>52021</v>
      </c>
      <c r="F26" s="6">
        <v>30388</v>
      </c>
      <c r="G26" s="15">
        <v>48083</v>
      </c>
      <c r="H26" s="29">
        <f>VLOOKUP(B26,'[1]Summary '!$A$3:$AZ$33,52,FALSE)</f>
        <v>5.05</v>
      </c>
      <c r="I26" s="6">
        <f t="shared" si="0"/>
        <v>-17274</v>
      </c>
      <c r="J26" s="30">
        <f>VLOOKUP(B26,'[2]NOR by NCY'!$B$9:$V$92,21,FALSE)</f>
        <v>126</v>
      </c>
      <c r="K26">
        <v>3109</v>
      </c>
      <c r="L26" s="46">
        <f>VLOOKUP(B26,'[1]Summary '!$A$3:$AY$32,51,FALSE)</f>
        <v>0</v>
      </c>
      <c r="N26" s="10"/>
    </row>
    <row r="27" spans="1:14" x14ac:dyDescent="0.2">
      <c r="A27" s="73" t="s">
        <v>51</v>
      </c>
      <c r="B27" s="73">
        <v>3035</v>
      </c>
      <c r="C27" s="74" t="s">
        <v>21</v>
      </c>
      <c r="D27" s="75">
        <f>VLOOKUP(B27,'[1]Summary '!$A$3:$AW$32,49,FALSE)</f>
        <v>54228</v>
      </c>
      <c r="E27" s="75">
        <v>83035</v>
      </c>
      <c r="F27" s="75">
        <v>56633</v>
      </c>
      <c r="G27" s="76">
        <v>53929</v>
      </c>
      <c r="H27" s="77">
        <f>VLOOKUP(B27,'[1]Summary '!$A$3:$AZ$33,52,FALSE)</f>
        <v>4.75</v>
      </c>
      <c r="I27" s="75">
        <f t="shared" si="0"/>
        <v>-28807</v>
      </c>
      <c r="J27" s="78">
        <f>VLOOKUP(B27,'[2]NOR by NCY'!$B$9:$V$92,21,FALSE)</f>
        <v>155</v>
      </c>
      <c r="K27" s="73">
        <v>3035</v>
      </c>
      <c r="L27" s="79">
        <f>VLOOKUP(B27,'[1]Summary '!$A$3:$AY$32,51,FALSE)</f>
        <v>0</v>
      </c>
      <c r="N27" s="10"/>
    </row>
    <row r="28" spans="1:14" x14ac:dyDescent="0.2">
      <c r="A28" t="s">
        <v>59</v>
      </c>
      <c r="B28">
        <v>3446</v>
      </c>
      <c r="C28" s="5" t="s">
        <v>60</v>
      </c>
      <c r="D28" s="6">
        <f>VLOOKUP(B28,'[1]Summary '!$A$3:$AW$32,49,FALSE)</f>
        <v>24148</v>
      </c>
      <c r="E28" s="6">
        <v>79914</v>
      </c>
      <c r="F28" s="6">
        <v>120444</v>
      </c>
      <c r="G28" s="15" t="s">
        <v>58</v>
      </c>
      <c r="H28" s="29">
        <f>VLOOKUP(B28,'[1]Summary '!$A$3:$AZ$33,52,FALSE)</f>
        <v>2.21</v>
      </c>
      <c r="I28" s="6">
        <f t="shared" si="0"/>
        <v>-55766</v>
      </c>
      <c r="J28" s="30">
        <f>VLOOKUP(B28,'[2]NOR by NCY'!$B$9:$V$92,21,FALSE)</f>
        <v>238</v>
      </c>
      <c r="L28" s="46">
        <f>VLOOKUP(B28,'[1]Summary '!$A$3:$AY$32,51,FALSE)</f>
        <v>0</v>
      </c>
      <c r="N28" s="10"/>
    </row>
    <row r="29" spans="1:14" x14ac:dyDescent="0.2">
      <c r="A29" t="s">
        <v>49</v>
      </c>
      <c r="B29">
        <v>2248</v>
      </c>
      <c r="C29" s="5" t="s">
        <v>19</v>
      </c>
      <c r="D29" s="6">
        <f>VLOOKUP(B29,'[1]Summary '!$A$3:$AW$32,49,FALSE)</f>
        <v>278</v>
      </c>
      <c r="E29" s="6">
        <v>5362</v>
      </c>
      <c r="F29" s="6">
        <v>10332</v>
      </c>
      <c r="G29" s="15">
        <v>17188</v>
      </c>
      <c r="H29" s="29">
        <f>VLOOKUP(B29,'[1]Summary '!$A$3:$AZ$33,52,FALSE)</f>
        <v>0.09</v>
      </c>
      <c r="I29" s="6">
        <f t="shared" si="0"/>
        <v>-5084</v>
      </c>
      <c r="J29" s="30">
        <f>VLOOKUP(B29,'[2]NOR by NCY'!$B$9:$V$92,21,FALSE)</f>
        <v>61</v>
      </c>
      <c r="K29">
        <v>2248</v>
      </c>
      <c r="L29" s="46">
        <f>VLOOKUP(B29,'[1]Summary '!$A$3:$AY$32,51,FALSE)</f>
        <v>0</v>
      </c>
      <c r="N29" s="10"/>
    </row>
    <row r="30" spans="1:14" x14ac:dyDescent="0.2">
      <c r="A30" t="s">
        <v>50</v>
      </c>
      <c r="B30">
        <v>3103</v>
      </c>
      <c r="C30" s="5" t="s">
        <v>20</v>
      </c>
      <c r="D30" s="6">
        <f>VLOOKUP(B30,'[1]Summary '!$A$3:$AW$32,49,FALSE)</f>
        <v>-14591</v>
      </c>
      <c r="E30" s="6">
        <v>-14852</v>
      </c>
      <c r="F30" s="6">
        <v>-25883</v>
      </c>
      <c r="G30" s="15">
        <v>47965</v>
      </c>
      <c r="H30" s="29">
        <f>VLOOKUP(B30,'[1]Summary '!$A$3:$AZ$33,52,FALSE)</f>
        <v>-4.34</v>
      </c>
      <c r="I30" s="6">
        <f t="shared" si="0"/>
        <v>261</v>
      </c>
      <c r="J30" s="30">
        <f>VLOOKUP(B30,'[2]NOR by NCY'!$B$9:$V$92,21,FALSE)</f>
        <v>67</v>
      </c>
      <c r="K30">
        <v>3103</v>
      </c>
      <c r="L30" s="46">
        <f>VLOOKUP(B30,'[1]Summary '!$A$3:$AY$32,51,FALSE)</f>
        <v>0</v>
      </c>
      <c r="N30" s="10"/>
    </row>
    <row r="31" spans="1:14" x14ac:dyDescent="0.2">
      <c r="A31" t="s">
        <v>52</v>
      </c>
      <c r="B31">
        <v>2160</v>
      </c>
      <c r="C31" s="5" t="s">
        <v>22</v>
      </c>
      <c r="D31" s="6">
        <f>VLOOKUP(B31,'[1]Summary '!$A$3:$AW$32,49,FALSE)</f>
        <v>74972</v>
      </c>
      <c r="E31" s="6">
        <v>47054</v>
      </c>
      <c r="F31" s="6">
        <v>43300</v>
      </c>
      <c r="G31" s="15">
        <v>74633</v>
      </c>
      <c r="H31" s="29">
        <f>VLOOKUP(B31,'[1]Summary '!$A$3:$AZ$33,52,FALSE)</f>
        <v>8.02</v>
      </c>
      <c r="I31" s="6">
        <f t="shared" si="0"/>
        <v>27918</v>
      </c>
      <c r="J31" s="30">
        <f>VLOOKUP(B31,'[2]NOR by NCY'!$B$9:$V$92,21,FALSE)</f>
        <v>124</v>
      </c>
      <c r="K31">
        <v>2160</v>
      </c>
      <c r="L31" s="46">
        <f>VLOOKUP(B31,'[1]Summary '!$A$3:$AY$32,51,FALSE)</f>
        <v>168</v>
      </c>
      <c r="N31" s="10"/>
    </row>
    <row r="32" spans="1:14" x14ac:dyDescent="0.2">
      <c r="A32" t="s">
        <v>53</v>
      </c>
      <c r="B32">
        <v>3106</v>
      </c>
      <c r="C32" s="5" t="s">
        <v>23</v>
      </c>
      <c r="D32" s="6">
        <f>VLOOKUP(B32,'[1]Summary '!$A$3:$AW$32,49,FALSE)</f>
        <v>29580</v>
      </c>
      <c r="E32" s="6">
        <v>22435</v>
      </c>
      <c r="F32" s="6">
        <v>23514</v>
      </c>
      <c r="G32" s="15">
        <v>37816</v>
      </c>
      <c r="H32" s="29">
        <f>VLOOKUP(B32,'[1]Summary '!$A$3:$AZ$33,52,FALSE)</f>
        <v>6.97</v>
      </c>
      <c r="I32" s="6">
        <f t="shared" si="0"/>
        <v>7145</v>
      </c>
      <c r="J32" s="30">
        <f>VLOOKUP(B32,'[2]NOR by NCY'!$B$9:$V$92,21,FALSE)</f>
        <v>84</v>
      </c>
      <c r="K32">
        <v>3106</v>
      </c>
      <c r="L32" s="46">
        <f>VLOOKUP(B32,'[1]Summary '!$A$3:$AY$32,51,FALSE)</f>
        <v>0</v>
      </c>
      <c r="N32" s="10"/>
    </row>
    <row r="33" spans="1:14" x14ac:dyDescent="0.2">
      <c r="A33" t="s">
        <v>54</v>
      </c>
      <c r="B33">
        <v>2250</v>
      </c>
      <c r="C33" s="5" t="s">
        <v>24</v>
      </c>
      <c r="D33" s="6">
        <f>VLOOKUP(B33,'[1]Summary '!$A$3:$AW$32,49,FALSE)</f>
        <v>106855</v>
      </c>
      <c r="E33" s="6">
        <v>139576</v>
      </c>
      <c r="F33" s="6">
        <v>122201</v>
      </c>
      <c r="G33" s="15">
        <v>42067</v>
      </c>
      <c r="H33" s="29">
        <f>VLOOKUP(B33,'[1]Summary '!$A$3:$AZ$33,52,FALSE)</f>
        <v>6.78</v>
      </c>
      <c r="I33" s="6">
        <f t="shared" si="0"/>
        <v>-32721</v>
      </c>
      <c r="J33" s="30">
        <f>VLOOKUP(B33,'[2]NOR by NCY'!$B$9:$V$92,21,FALSE)</f>
        <v>380</v>
      </c>
      <c r="K33">
        <v>2250</v>
      </c>
      <c r="L33" s="46">
        <f>VLOOKUP(B33,'[1]Summary '!$A$3:$AY$32,51,FALSE)</f>
        <v>0</v>
      </c>
      <c r="N33" s="10"/>
    </row>
    <row r="34" spans="1:14" x14ac:dyDescent="0.2">
      <c r="A34" t="s">
        <v>55</v>
      </c>
      <c r="B34">
        <v>2251</v>
      </c>
      <c r="C34" s="5" t="s">
        <v>25</v>
      </c>
      <c r="D34" s="6">
        <f>VLOOKUP(B34,'[1]Summary '!$A$3:$AW$32,49,FALSE)</f>
        <v>9110</v>
      </c>
      <c r="E34" s="6">
        <v>19898</v>
      </c>
      <c r="F34" s="6">
        <v>29268</v>
      </c>
      <c r="G34" s="15">
        <v>37534</v>
      </c>
      <c r="H34" s="29">
        <f>VLOOKUP(B34,'[1]Summary '!$A$3:$AZ$33,52,FALSE)</f>
        <v>1.02</v>
      </c>
      <c r="I34" s="6">
        <f t="shared" si="0"/>
        <v>-10788</v>
      </c>
      <c r="J34" s="30">
        <f>VLOOKUP(B34,'[2]NOR by NCY'!$B$9:$V$92,21,FALSE)</f>
        <v>199</v>
      </c>
      <c r="K34">
        <v>2251</v>
      </c>
      <c r="L34" s="46">
        <f>VLOOKUP(B34,'[1]Summary '!$A$3:$AY$32,51,FALSE)</f>
        <v>0</v>
      </c>
      <c r="N34" s="10"/>
    </row>
    <row r="35" spans="1:14" ht="13.5" thickBot="1" x14ac:dyDescent="0.25">
      <c r="C35" s="5"/>
      <c r="D35" s="10"/>
      <c r="F35" s="10"/>
      <c r="G35" s="16"/>
      <c r="H35" s="52"/>
      <c r="I35" s="7"/>
      <c r="L35" s="47"/>
    </row>
    <row r="36" spans="1:14" s="2" customFormat="1" ht="13.5" thickBot="1" x14ac:dyDescent="0.25">
      <c r="C36" s="2" t="s">
        <v>26</v>
      </c>
      <c r="D36" s="17">
        <f>SUM(D7:D34)</f>
        <v>1047822</v>
      </c>
      <c r="E36" s="17">
        <f>SUM(E7:E34)</f>
        <v>1069083</v>
      </c>
      <c r="F36" s="17">
        <f>SUM(F7:F34)</f>
        <v>1224078</v>
      </c>
      <c r="G36" s="35">
        <v>2539680</v>
      </c>
      <c r="H36" s="51">
        <f>'[1]Summary '!$AZ$42</f>
        <v>4.5999999999999996</v>
      </c>
      <c r="I36" s="8">
        <f>SUM(I7:I35)</f>
        <v>-21261</v>
      </c>
      <c r="J36" s="34">
        <f>SUM(J7:J35)</f>
        <v>4931</v>
      </c>
      <c r="K36" s="20">
        <f>SUM(K7:K35)</f>
        <v>71841</v>
      </c>
      <c r="L36" s="72">
        <f>SUM(L7:L34)</f>
        <v>215009</v>
      </c>
      <c r="M36" s="10"/>
      <c r="N36" s="68"/>
    </row>
    <row r="37" spans="1:14" x14ac:dyDescent="0.2">
      <c r="D37" s="10"/>
      <c r="F37" s="10"/>
      <c r="H37" s="53"/>
      <c r="I37" s="9"/>
      <c r="L37" s="48"/>
    </row>
    <row r="38" spans="1:14" x14ac:dyDescent="0.2">
      <c r="A38" t="s">
        <v>56</v>
      </c>
      <c r="B38">
        <v>4608</v>
      </c>
      <c r="C38" t="s">
        <v>27</v>
      </c>
      <c r="D38" s="6">
        <f>VLOOKUP(B38,'[1]Summary '!$A$3:$AW$32,49,FALSE)</f>
        <v>212165</v>
      </c>
      <c r="E38" s="11">
        <v>310654</v>
      </c>
      <c r="F38" s="11">
        <v>359755</v>
      </c>
      <c r="G38" s="15">
        <v>181395</v>
      </c>
      <c r="H38" s="29">
        <f>VLOOKUP(B38,'[1]Summary '!$A$3:$AZ$33,52,FALSE)</f>
        <v>4.67</v>
      </c>
      <c r="I38" s="6">
        <f t="shared" ref="I38:I39" si="1">+D38-E38</f>
        <v>-98489</v>
      </c>
      <c r="J38" s="30">
        <f>VLOOKUP(B38,'[2]NOR by NCY'!$B$45:$Y$47,24,FALSE)</f>
        <v>807</v>
      </c>
      <c r="K38">
        <v>4608</v>
      </c>
      <c r="L38" s="46">
        <f>VLOOKUP(B38,'[1]Summary '!$A$3:$AY$32,51,FALSE)</f>
        <v>0</v>
      </c>
      <c r="N38" s="10"/>
    </row>
    <row r="39" spans="1:14" x14ac:dyDescent="0.2">
      <c r="A39" t="s">
        <v>57</v>
      </c>
      <c r="B39">
        <v>4607</v>
      </c>
      <c r="C39" t="s">
        <v>28</v>
      </c>
      <c r="D39" s="6">
        <f>VLOOKUP(B39,'[1]Summary '!$A$3:$AW$32,49,FALSE)</f>
        <v>-219188</v>
      </c>
      <c r="E39" s="11">
        <v>-50585</v>
      </c>
      <c r="F39" s="11">
        <v>-26911</v>
      </c>
      <c r="G39" s="15">
        <v>195582</v>
      </c>
      <c r="H39" s="29">
        <f>VLOOKUP(B39,'[1]Summary '!$A$3:$AZ$33,52,FALSE)</f>
        <v>-15.39</v>
      </c>
      <c r="I39" s="6">
        <f t="shared" si="1"/>
        <v>-168603</v>
      </c>
      <c r="J39" s="30">
        <f>VLOOKUP(B39,'[2]NOR by NCY'!$B$45:$Y$47,24,FALSE)</f>
        <v>203</v>
      </c>
      <c r="K39">
        <v>4607</v>
      </c>
      <c r="L39" s="46">
        <f>VLOOKUP(B39,'[1]Summary '!$A$3:$AY$32,51,FALSE)</f>
        <v>0</v>
      </c>
      <c r="N39" s="10"/>
    </row>
    <row r="40" spans="1:14" ht="13.5" thickBot="1" x14ac:dyDescent="0.25">
      <c r="D40" s="10"/>
      <c r="F40" s="10"/>
      <c r="H40" s="53"/>
      <c r="I40" s="9"/>
      <c r="L40" s="47"/>
    </row>
    <row r="41" spans="1:14" s="2" customFormat="1" ht="13.5" thickBot="1" x14ac:dyDescent="0.25">
      <c r="C41" s="2" t="s">
        <v>29</v>
      </c>
      <c r="D41" s="17">
        <f>SUM(D38:D39)</f>
        <v>-7023</v>
      </c>
      <c r="E41" s="17">
        <f>SUM(E38:E39)</f>
        <v>260069</v>
      </c>
      <c r="F41" s="17">
        <f>SUM(F38:F39)</f>
        <v>332844</v>
      </c>
      <c r="G41" s="17">
        <v>1529419</v>
      </c>
      <c r="H41" s="55">
        <f>'[1]Summary '!$AZ$43</f>
        <v>-0.12</v>
      </c>
      <c r="I41" s="12">
        <f>SUM(I38:I40)</f>
        <v>-267092</v>
      </c>
      <c r="J41" s="31">
        <f>SUM(J38:J40)</f>
        <v>1010</v>
      </c>
      <c r="K41" s="21">
        <f>SUM(K38:K40)</f>
        <v>9215</v>
      </c>
      <c r="L41" s="72">
        <f>SUM(L38:L39)</f>
        <v>0</v>
      </c>
      <c r="M41" s="10"/>
      <c r="N41" s="68"/>
    </row>
    <row r="42" spans="1:14" x14ac:dyDescent="0.2">
      <c r="D42" s="10"/>
      <c r="F42" s="10"/>
      <c r="H42" s="53"/>
      <c r="I42" s="9"/>
      <c r="L42" s="48"/>
    </row>
    <row r="43" spans="1:14" ht="13.5" thickBot="1" x14ac:dyDescent="0.25">
      <c r="F43" s="10"/>
      <c r="H43" s="54"/>
      <c r="K43" s="10"/>
      <c r="L43" s="39"/>
    </row>
    <row r="44" spans="1:14" s="2" customFormat="1" ht="13.5" thickBot="1" x14ac:dyDescent="0.25">
      <c r="C44" s="2" t="s">
        <v>30</v>
      </c>
      <c r="D44" s="63">
        <f>SUM(+D41+D36)</f>
        <v>1040799</v>
      </c>
      <c r="E44" s="63">
        <f>SUM(+E41+E36)</f>
        <v>1329152</v>
      </c>
      <c r="F44" s="63">
        <f>SUM(+F41+F36)</f>
        <v>1556922</v>
      </c>
      <c r="G44" s="18">
        <v>4282470</v>
      </c>
      <c r="H44" s="64">
        <f>'[1]Summary '!$AZ$44</f>
        <v>3.62</v>
      </c>
      <c r="I44" s="65">
        <f>I41+I36</f>
        <v>-288353</v>
      </c>
      <c r="J44" s="66">
        <f>+J41+J36</f>
        <v>5941</v>
      </c>
      <c r="K44" s="66" t="e">
        <f>#REF!+K41+K36</f>
        <v>#REF!</v>
      </c>
      <c r="L44" s="67">
        <f>+L41+L36</f>
        <v>215009</v>
      </c>
      <c r="M44" s="10"/>
      <c r="N44" s="10"/>
    </row>
  </sheetData>
  <phoneticPr fontId="4" type="noConversion"/>
  <printOptions gridLines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CheshiM</dc:creator>
  <cp:lastModifiedBy>Marie Lane</cp:lastModifiedBy>
  <cp:lastPrinted>2018-07-31T12:45:00Z</cp:lastPrinted>
  <dcterms:created xsi:type="dcterms:W3CDTF">2003-05-29T10:15:10Z</dcterms:created>
  <dcterms:modified xsi:type="dcterms:W3CDTF">2018-09-10T16:17:13Z</dcterms:modified>
</cp:coreProperties>
</file>